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 tabRatio="753" firstSheet="17" activeTab="20"/>
  </bookViews>
  <sheets>
    <sheet name="Proposta" sheetId="1" r:id="rId1"/>
    <sheet name="Uniforme-EPI" sheetId="2" r:id="rId2"/>
    <sheet name="Pessoal da Adm" sheetId="3" r:id="rId3"/>
    <sheet name="Tratorista" sheetId="4" r:id="rId4"/>
    <sheet name="Tratorista-HE" sheetId="5" r:id="rId5"/>
    <sheet name="Tratorista-HE em DSR e feriados" sheetId="6" r:id="rId6"/>
    <sheet name="Capineiro" sheetId="7" r:id="rId7"/>
    <sheet name="Capineiro-HE" sheetId="8" r:id="rId8"/>
    <sheet name="Capineiro-HE em DSR e feriados" sheetId="9" r:id="rId9"/>
    <sheet name="Operador de caldeira" sheetId="10" r:id="rId10"/>
    <sheet name="Zelador 12x36 Noturno" sheetId="11" r:id="rId11"/>
    <sheet name="Zelador 44h" sheetId="12" r:id="rId12"/>
    <sheet name="Magarefe" sheetId="13" r:id="rId13"/>
    <sheet name="Motorista" sheetId="14" r:id="rId14"/>
    <sheet name="Motorista-AN" sheetId="15" r:id="rId15"/>
    <sheet name="Motorista-HE" sheetId="16" r:id="rId16"/>
    <sheet name="Motorista-AN sobre HE" sheetId="17" r:id="rId17"/>
    <sheet name="Motorista-HE em DSR e feriados" sheetId="18" r:id="rId18"/>
    <sheet name="Motorista-AN sobre HE em DSR" sheetId="19" r:id="rId19"/>
    <sheet name="Atend Enfermagem Diurno" sheetId="20" r:id="rId20"/>
    <sheet name="Atend Enfermagem Noturno" sheetId="21" r:id="rId21"/>
    <sheet name="Aux Conserv Alimentos INSALUBRE" sheetId="22" r:id="rId22"/>
    <sheet name="Aux Conserv Alimentos" sheetId="23" r:id="rId23"/>
    <sheet name="Queijeiro" sheetId="24" r:id="rId24"/>
    <sheet name="Lavador de roupa" sheetId="25" r:id="rId25"/>
    <sheet name="Operador de copiadora Diurno" sheetId="26" r:id="rId26"/>
    <sheet name="Operador de copiadora Noturno" sheetId="27" r:id="rId27"/>
    <sheet name="Laboratorista" sheetId="28" r:id="rId28"/>
    <sheet name="Aux. Laboratório" sheetId="29" r:id="rId29"/>
    <sheet name="Téc Redes" sheetId="30" r:id="rId30"/>
    <sheet name="Vigia 12x36 Diurno" sheetId="31" r:id="rId31"/>
    <sheet name="Vigia 12x36 Noturno" sheetId="32" r:id="rId32"/>
    <sheet name="Torrador café" sheetId="33" r:id="rId33"/>
    <sheet name="Supervisor" sheetId="34" r:id="rId34"/>
    <sheet name="Pessoal da Adm TCO" sheetId="35" r:id="rId35"/>
    <sheet name="Diárias" sheetId="36" r:id="rId36"/>
  </sheets>
  <definedNames>
    <definedName name="_xlnm.Print_Area" localSheetId="19">'Atend Enfermagem Diurno'!$B$3:$L$135</definedName>
    <definedName name="_xlnm.Print_Area" localSheetId="20">'Atend Enfermagem Noturno'!$B$2:$K$134</definedName>
    <definedName name="_xlnm.Print_Area" localSheetId="22">'Aux Conserv Alimentos'!$B$2:$K$134</definedName>
    <definedName name="_xlnm.Print_Area" localSheetId="21">'Aux Conserv Alimentos INSALUBRE'!$B$2:$L$134</definedName>
    <definedName name="_xlnm.Print_Area" localSheetId="28">'Aux. Laboratório'!$B$2:$K$134</definedName>
    <definedName name="_xlnm.Print_Area" localSheetId="6">Capineiro!$B$1:$K$134</definedName>
    <definedName name="_xlnm.Print_Area" localSheetId="7">'Capineiro-HE'!$B$1:$K$137</definedName>
    <definedName name="_xlnm.Print_Area" localSheetId="8">'Capineiro-HE em DSR e feriados'!$B$1:$L$141</definedName>
    <definedName name="_xlnm.Print_Area" localSheetId="35">Diárias!$B$2:$K$132</definedName>
    <definedName name="_xlnm.Print_Area" localSheetId="27">Laboratorista!$B$2:$K$134</definedName>
    <definedName name="_xlnm.Print_Area" localSheetId="24">'Lavador de roupa'!$B$2:$K$134</definedName>
    <definedName name="_xlnm.Print_Area" localSheetId="12">Magarefe!$B$2:$L$134</definedName>
    <definedName name="_xlnm.Print_Area" localSheetId="13">Motorista!$B$2:$K$134</definedName>
    <definedName name="_xlnm.Print_Area" localSheetId="14">'Motorista-AN'!$B$2:$K$135</definedName>
    <definedName name="_xlnm.Print_Area" localSheetId="16">'Motorista-AN sobre HE'!$B$2:$K$139</definedName>
    <definedName name="_xlnm.Print_Area" localSheetId="18">'Motorista-AN sobre HE em DSR'!$B$2:$K$143</definedName>
    <definedName name="_xlnm.Print_Area" localSheetId="15">'Motorista-HE'!$B$2:$K$137</definedName>
    <definedName name="_xlnm.Print_Area" localSheetId="17">'Motorista-HE em DSR e feriados'!$B$2:$K$141</definedName>
    <definedName name="_xlnm.Print_Area" localSheetId="9">'Operador de caldeira'!$B$1:$K$134</definedName>
    <definedName name="_xlnm.Print_Area" localSheetId="25">'Operador de copiadora Diurno'!$B$2:$K$134</definedName>
    <definedName name="_xlnm.Print_Area" localSheetId="26">'Operador de copiadora Noturno'!$B$2:$K$134</definedName>
    <definedName name="_xlnm.Print_Area" localSheetId="2">'Pessoal da Adm'!$B$1:$K$134</definedName>
    <definedName name="_xlnm.Print_Area" localSheetId="34">'Pessoal da Adm TCO'!$B$2:$K$134</definedName>
    <definedName name="_xlnm.Print_Area" localSheetId="0">Proposta!$A$1:$H$45</definedName>
    <definedName name="_xlnm.Print_Area" localSheetId="23">Queijeiro!$B$2:$K$134</definedName>
    <definedName name="_xlnm.Print_Area" localSheetId="33">Supervisor!$B$2:$K$134</definedName>
    <definedName name="_xlnm.Print_Area" localSheetId="29">'Téc Redes'!$B$2:$K$134</definedName>
    <definedName name="_xlnm.Print_Area" localSheetId="32">'Torrador café'!$B$2:$K$134</definedName>
    <definedName name="_xlnm.Print_Area" localSheetId="3">Tratorista!$B$1:$K$134</definedName>
    <definedName name="_xlnm.Print_Area" localSheetId="4">'Tratorista-HE'!$B$1:$K$137</definedName>
    <definedName name="_xlnm.Print_Area" localSheetId="5">'Tratorista-HE em DSR e feriados'!$B$1:$K$141</definedName>
    <definedName name="_xlnm.Print_Area" localSheetId="1">'Uniforme-EPI'!$A$1:$F$396</definedName>
    <definedName name="_xlnm.Print_Area" localSheetId="30">'Vigia 12x36 Diurno'!$B$2:$K$134</definedName>
    <definedName name="_xlnm.Print_Area" localSheetId="31">'Vigia 12x36 Noturno'!$B$2:$K$134</definedName>
    <definedName name="_xlnm.Print_Area" localSheetId="10">'Zelador 12x36 Noturno'!$B$2:$K$134</definedName>
    <definedName name="_xlnm.Print_Area" localSheetId="11">'Zelador 44h'!$B$2:$K$134</definedName>
  </definedNames>
  <calcPr calcId="124519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J5" i="21"/>
  <c r="C131" i="36"/>
  <c r="J129"/>
  <c r="C129"/>
  <c r="J128"/>
  <c r="C128"/>
  <c r="J127"/>
  <c r="C127"/>
  <c r="C126"/>
  <c r="J125"/>
  <c r="C125"/>
  <c r="I120"/>
  <c r="I88"/>
  <c r="I76"/>
  <c r="J62"/>
  <c r="K58"/>
  <c r="J64" s="1"/>
  <c r="K57"/>
  <c r="J48"/>
  <c r="J63" s="1"/>
  <c r="I48"/>
  <c r="I36"/>
  <c r="I132" i="35"/>
  <c r="C130"/>
  <c r="C128"/>
  <c r="C127"/>
  <c r="C126"/>
  <c r="C125"/>
  <c r="C124"/>
  <c r="I119"/>
  <c r="J92"/>
  <c r="J97" s="1"/>
  <c r="I85"/>
  <c r="I84"/>
  <c r="I83"/>
  <c r="I82"/>
  <c r="I74"/>
  <c r="I72"/>
  <c r="I73" s="1"/>
  <c r="I70"/>
  <c r="J52"/>
  <c r="J51"/>
  <c r="J57" s="1"/>
  <c r="J63" s="1"/>
  <c r="I48"/>
  <c r="I35"/>
  <c r="I81" s="1"/>
  <c r="I34"/>
  <c r="I36" s="1"/>
  <c r="J24"/>
  <c r="J23"/>
  <c r="J13"/>
  <c r="I132" i="34"/>
  <c r="C130"/>
  <c r="C128"/>
  <c r="C127"/>
  <c r="C126"/>
  <c r="C125"/>
  <c r="C124"/>
  <c r="I119"/>
  <c r="J92"/>
  <c r="J97" s="1"/>
  <c r="I85"/>
  <c r="I84"/>
  <c r="I83"/>
  <c r="I82"/>
  <c r="I81"/>
  <c r="I74"/>
  <c r="I72"/>
  <c r="I73" s="1"/>
  <c r="I70"/>
  <c r="J56"/>
  <c r="J55"/>
  <c r="J52"/>
  <c r="I48"/>
  <c r="I86" s="1"/>
  <c r="I87" s="1"/>
  <c r="I36"/>
  <c r="I35"/>
  <c r="I34"/>
  <c r="J23"/>
  <c r="J13"/>
  <c r="I132" i="33"/>
  <c r="C130"/>
  <c r="C128"/>
  <c r="C127"/>
  <c r="C126"/>
  <c r="C125"/>
  <c r="C124"/>
  <c r="I119"/>
  <c r="J92"/>
  <c r="J97" s="1"/>
  <c r="I85"/>
  <c r="I84"/>
  <c r="I83"/>
  <c r="I82"/>
  <c r="I81"/>
  <c r="I74"/>
  <c r="I72"/>
  <c r="I73" s="1"/>
  <c r="I70"/>
  <c r="J56"/>
  <c r="J55"/>
  <c r="J52"/>
  <c r="I48"/>
  <c r="I36"/>
  <c r="I35"/>
  <c r="I34"/>
  <c r="J25"/>
  <c r="J24"/>
  <c r="J23"/>
  <c r="J13"/>
  <c r="I132" i="32"/>
  <c r="C130"/>
  <c r="C128"/>
  <c r="C127"/>
  <c r="C126"/>
  <c r="C125"/>
  <c r="C124"/>
  <c r="I119"/>
  <c r="I85"/>
  <c r="I84"/>
  <c r="I83"/>
  <c r="I82"/>
  <c r="I74"/>
  <c r="I73"/>
  <c r="I75" s="1"/>
  <c r="I72"/>
  <c r="I71"/>
  <c r="I70"/>
  <c r="J56"/>
  <c r="J55"/>
  <c r="J52"/>
  <c r="J51"/>
  <c r="J57" s="1"/>
  <c r="J63" s="1"/>
  <c r="I48"/>
  <c r="I35"/>
  <c r="I81" s="1"/>
  <c r="I34"/>
  <c r="J27"/>
  <c r="J23"/>
  <c r="J13"/>
  <c r="I132" i="31"/>
  <c r="C130"/>
  <c r="C128"/>
  <c r="C127"/>
  <c r="C126"/>
  <c r="C125"/>
  <c r="C124"/>
  <c r="I119"/>
  <c r="I85"/>
  <c r="I84"/>
  <c r="I83"/>
  <c r="I82"/>
  <c r="I81"/>
  <c r="I74"/>
  <c r="I73"/>
  <c r="I75" s="1"/>
  <c r="I72"/>
  <c r="I71"/>
  <c r="I70"/>
  <c r="J56"/>
  <c r="J55"/>
  <c r="J52"/>
  <c r="J51"/>
  <c r="J57" s="1"/>
  <c r="J63" s="1"/>
  <c r="I48"/>
  <c r="I36"/>
  <c r="I35"/>
  <c r="I34"/>
  <c r="J24"/>
  <c r="J23"/>
  <c r="J13"/>
  <c r="I132" i="30"/>
  <c r="C130"/>
  <c r="C128"/>
  <c r="C127"/>
  <c r="C126"/>
  <c r="C125"/>
  <c r="C124"/>
  <c r="I119"/>
  <c r="J92"/>
  <c r="J97" s="1"/>
  <c r="I85"/>
  <c r="I84"/>
  <c r="I83"/>
  <c r="I82"/>
  <c r="I81"/>
  <c r="I87" s="1"/>
  <c r="I74"/>
  <c r="I72"/>
  <c r="I70"/>
  <c r="J56"/>
  <c r="J55"/>
  <c r="J52"/>
  <c r="I48"/>
  <c r="I86" s="1"/>
  <c r="I35"/>
  <c r="I34"/>
  <c r="I36" s="1"/>
  <c r="J23"/>
  <c r="J13"/>
  <c r="I132" i="29"/>
  <c r="C130"/>
  <c r="C128"/>
  <c r="C127"/>
  <c r="C126"/>
  <c r="C125"/>
  <c r="C124"/>
  <c r="I119"/>
  <c r="J92"/>
  <c r="J97" s="1"/>
  <c r="I85"/>
  <c r="I84"/>
  <c r="I83"/>
  <c r="I82"/>
  <c r="I74"/>
  <c r="I72"/>
  <c r="I73" s="1"/>
  <c r="I70"/>
  <c r="J56"/>
  <c r="J55"/>
  <c r="J52"/>
  <c r="I48"/>
  <c r="I86" s="1"/>
  <c r="I35"/>
  <c r="I81" s="1"/>
  <c r="I34"/>
  <c r="J25"/>
  <c r="J23"/>
  <c r="J18"/>
  <c r="J17"/>
  <c r="J13"/>
  <c r="J5"/>
  <c r="I132" i="28"/>
  <c r="C130"/>
  <c r="C128"/>
  <c r="C127"/>
  <c r="C126"/>
  <c r="C125"/>
  <c r="C124"/>
  <c r="I119"/>
  <c r="J97"/>
  <c r="J92"/>
  <c r="I85"/>
  <c r="I84"/>
  <c r="I83"/>
  <c r="I82"/>
  <c r="I74"/>
  <c r="I73"/>
  <c r="I72"/>
  <c r="I71"/>
  <c r="I75" s="1"/>
  <c r="I70"/>
  <c r="J56"/>
  <c r="J55"/>
  <c r="J52"/>
  <c r="J51"/>
  <c r="J57" s="1"/>
  <c r="J63" s="1"/>
  <c r="I48"/>
  <c r="I35"/>
  <c r="I81" s="1"/>
  <c r="I34"/>
  <c r="J25"/>
  <c r="J28" s="1"/>
  <c r="J24"/>
  <c r="J23"/>
  <c r="J13"/>
  <c r="I132" i="27"/>
  <c r="C130"/>
  <c r="C128"/>
  <c r="C127"/>
  <c r="C126"/>
  <c r="C125"/>
  <c r="C124"/>
  <c r="I119"/>
  <c r="J97"/>
  <c r="J92"/>
  <c r="I85"/>
  <c r="I84"/>
  <c r="I83"/>
  <c r="I82"/>
  <c r="I75"/>
  <c r="I74"/>
  <c r="I73"/>
  <c r="I72"/>
  <c r="I71"/>
  <c r="I70"/>
  <c r="J56"/>
  <c r="J55"/>
  <c r="I52"/>
  <c r="J52" s="1"/>
  <c r="I48"/>
  <c r="I35"/>
  <c r="I81" s="1"/>
  <c r="I34"/>
  <c r="I36" s="1"/>
  <c r="J25"/>
  <c r="J24"/>
  <c r="J23"/>
  <c r="J26" s="1"/>
  <c r="J18"/>
  <c r="J15"/>
  <c r="J13"/>
  <c r="J5"/>
  <c r="I132" i="26"/>
  <c r="C130"/>
  <c r="C128"/>
  <c r="C127"/>
  <c r="C126"/>
  <c r="C125"/>
  <c r="C124"/>
  <c r="I119"/>
  <c r="J97"/>
  <c r="J92"/>
  <c r="I86"/>
  <c r="I85"/>
  <c r="I84"/>
  <c r="I83"/>
  <c r="I82"/>
  <c r="I81"/>
  <c r="I87" s="1"/>
  <c r="I74"/>
  <c r="I73"/>
  <c r="I72"/>
  <c r="I71"/>
  <c r="I75" s="1"/>
  <c r="I70"/>
  <c r="J55"/>
  <c r="J52"/>
  <c r="J51"/>
  <c r="J57" s="1"/>
  <c r="J63" s="1"/>
  <c r="I48"/>
  <c r="I36"/>
  <c r="I35"/>
  <c r="I34"/>
  <c r="J25"/>
  <c r="J24"/>
  <c r="J23"/>
  <c r="J13"/>
  <c r="I132" i="25"/>
  <c r="C130"/>
  <c r="C128"/>
  <c r="C127"/>
  <c r="C126"/>
  <c r="C125"/>
  <c r="C124"/>
  <c r="I119"/>
  <c r="J97"/>
  <c r="J92"/>
  <c r="I85"/>
  <c r="I84"/>
  <c r="I83"/>
  <c r="I82"/>
  <c r="I81"/>
  <c r="I87" s="1"/>
  <c r="I74"/>
  <c r="I73"/>
  <c r="I72"/>
  <c r="I71"/>
  <c r="I75" s="1"/>
  <c r="I70"/>
  <c r="J56"/>
  <c r="J55"/>
  <c r="J52"/>
  <c r="J51"/>
  <c r="J57" s="1"/>
  <c r="J63" s="1"/>
  <c r="I48"/>
  <c r="I86" s="1"/>
  <c r="I35"/>
  <c r="I34"/>
  <c r="I36" s="1"/>
  <c r="J25"/>
  <c r="J24"/>
  <c r="J23"/>
  <c r="J28" s="1"/>
  <c r="J13"/>
  <c r="I132" i="24"/>
  <c r="C130"/>
  <c r="C128"/>
  <c r="C127"/>
  <c r="C126"/>
  <c r="C125"/>
  <c r="C124"/>
  <c r="I119"/>
  <c r="J97"/>
  <c r="J92"/>
  <c r="I85"/>
  <c r="I84"/>
  <c r="I83"/>
  <c r="I82"/>
  <c r="I74"/>
  <c r="I73"/>
  <c r="I75" s="1"/>
  <c r="I72"/>
  <c r="I71"/>
  <c r="I70"/>
  <c r="J55"/>
  <c r="I48"/>
  <c r="I35"/>
  <c r="I81" s="1"/>
  <c r="I34"/>
  <c r="J25"/>
  <c r="J23"/>
  <c r="J13"/>
  <c r="I132" i="23"/>
  <c r="C130"/>
  <c r="C128"/>
  <c r="C127"/>
  <c r="C126"/>
  <c r="C125"/>
  <c r="C124"/>
  <c r="I119"/>
  <c r="J97"/>
  <c r="J92"/>
  <c r="I85"/>
  <c r="I84"/>
  <c r="I83"/>
  <c r="I82"/>
  <c r="I74"/>
  <c r="I72"/>
  <c r="I71"/>
  <c r="I70"/>
  <c r="J55"/>
  <c r="I48"/>
  <c r="I86" s="1"/>
  <c r="I35"/>
  <c r="I81" s="1"/>
  <c r="I34"/>
  <c r="I36" s="1"/>
  <c r="J25"/>
  <c r="J15"/>
  <c r="J23" s="1"/>
  <c r="J13"/>
  <c r="I132" i="22"/>
  <c r="C130"/>
  <c r="C128"/>
  <c r="C127"/>
  <c r="C126"/>
  <c r="C125"/>
  <c r="C124"/>
  <c r="I119"/>
  <c r="J92"/>
  <c r="J97" s="1"/>
  <c r="I85"/>
  <c r="I84"/>
  <c r="I83"/>
  <c r="I82"/>
  <c r="I74"/>
  <c r="I72"/>
  <c r="I73" s="1"/>
  <c r="I70"/>
  <c r="J55"/>
  <c r="J51"/>
  <c r="J57" s="1"/>
  <c r="J63" s="1"/>
  <c r="I48"/>
  <c r="I35"/>
  <c r="I81" s="1"/>
  <c r="I34"/>
  <c r="J25"/>
  <c r="J28" s="1"/>
  <c r="J24"/>
  <c r="J23"/>
  <c r="J18"/>
  <c r="J18" i="23" s="1"/>
  <c r="J18" i="24" s="1"/>
  <c r="J17" i="22"/>
  <c r="J17" i="23" s="1"/>
  <c r="J17" i="24" s="1"/>
  <c r="J13" i="22"/>
  <c r="J5"/>
  <c r="J5" i="23" s="1"/>
  <c r="J5" i="24" s="1"/>
  <c r="I132" i="21"/>
  <c r="C130"/>
  <c r="C128"/>
  <c r="C127"/>
  <c r="C126"/>
  <c r="C125"/>
  <c r="C124"/>
  <c r="I119"/>
  <c r="J97"/>
  <c r="J92"/>
  <c r="I85"/>
  <c r="I84"/>
  <c r="I83"/>
  <c r="I82"/>
  <c r="I74"/>
  <c r="I72"/>
  <c r="I70"/>
  <c r="I71" s="1"/>
  <c r="J55"/>
  <c r="I52"/>
  <c r="J52" s="1"/>
  <c r="I48"/>
  <c r="I35"/>
  <c r="I81" s="1"/>
  <c r="I34"/>
  <c r="I36" s="1"/>
  <c r="J25"/>
  <c r="J18"/>
  <c r="J17"/>
  <c r="J13"/>
  <c r="I133" i="20"/>
  <c r="C131"/>
  <c r="C129"/>
  <c r="C128"/>
  <c r="C127"/>
  <c r="C126"/>
  <c r="C125"/>
  <c r="I120"/>
  <c r="J93"/>
  <c r="J98" s="1"/>
  <c r="I86"/>
  <c r="I85"/>
  <c r="I84"/>
  <c r="I83"/>
  <c r="I75"/>
  <c r="I73"/>
  <c r="I74" s="1"/>
  <c r="I71"/>
  <c r="J56"/>
  <c r="J53"/>
  <c r="I49"/>
  <c r="I36"/>
  <c r="I82" s="1"/>
  <c r="I35"/>
  <c r="I37" s="1"/>
  <c r="J26"/>
  <c r="J15" i="21"/>
  <c r="J23" s="1"/>
  <c r="J14" i="20"/>
  <c r="C139" i="19"/>
  <c r="J137"/>
  <c r="C137"/>
  <c r="C136"/>
  <c r="C135"/>
  <c r="C134"/>
  <c r="C133"/>
  <c r="I128"/>
  <c r="J116"/>
  <c r="J106"/>
  <c r="J101"/>
  <c r="I94"/>
  <c r="I93"/>
  <c r="I92"/>
  <c r="I91"/>
  <c r="I90"/>
  <c r="I96" s="1"/>
  <c r="I83"/>
  <c r="I82"/>
  <c r="I81"/>
  <c r="I80"/>
  <c r="I84" s="1"/>
  <c r="I79"/>
  <c r="J66"/>
  <c r="J72" s="1"/>
  <c r="I57"/>
  <c r="I95" s="1"/>
  <c r="I44"/>
  <c r="I43"/>
  <c r="I45" s="1"/>
  <c r="J25"/>
  <c r="J24"/>
  <c r="J18"/>
  <c r="J17"/>
  <c r="J13"/>
  <c r="J5"/>
  <c r="C137" i="18"/>
  <c r="C135"/>
  <c r="C134"/>
  <c r="C133"/>
  <c r="C132"/>
  <c r="C131"/>
  <c r="I126"/>
  <c r="J114"/>
  <c r="J135" s="1"/>
  <c r="J99"/>
  <c r="J104" s="1"/>
  <c r="I92"/>
  <c r="I91"/>
  <c r="I90"/>
  <c r="I89"/>
  <c r="I81"/>
  <c r="I79"/>
  <c r="I80" s="1"/>
  <c r="I77"/>
  <c r="J64"/>
  <c r="J70" s="1"/>
  <c r="I55"/>
  <c r="I93" s="1"/>
  <c r="I42"/>
  <c r="I88" s="1"/>
  <c r="I41"/>
  <c r="I43" s="1"/>
  <c r="J25"/>
  <c r="J24"/>
  <c r="J18"/>
  <c r="J17"/>
  <c r="J13"/>
  <c r="J5"/>
  <c r="C135" i="17"/>
  <c r="J133"/>
  <c r="C133"/>
  <c r="C132"/>
  <c r="C131"/>
  <c r="C130"/>
  <c r="C129"/>
  <c r="I124"/>
  <c r="J112"/>
  <c r="J102"/>
  <c r="J97"/>
  <c r="I90"/>
  <c r="I89"/>
  <c r="I88"/>
  <c r="I87"/>
  <c r="I86"/>
  <c r="I79"/>
  <c r="I78"/>
  <c r="I77"/>
  <c r="I76"/>
  <c r="I80" s="1"/>
  <c r="I75"/>
  <c r="J62"/>
  <c r="J68" s="1"/>
  <c r="I53"/>
  <c r="I91" s="1"/>
  <c r="I40"/>
  <c r="I39"/>
  <c r="I41" s="1"/>
  <c r="J25"/>
  <c r="J24"/>
  <c r="J18"/>
  <c r="J17"/>
  <c r="J13"/>
  <c r="J5"/>
  <c r="C133" i="16"/>
  <c r="C131"/>
  <c r="C130"/>
  <c r="C129"/>
  <c r="C128"/>
  <c r="C127"/>
  <c r="I122"/>
  <c r="J110"/>
  <c r="J131" s="1"/>
  <c r="J95"/>
  <c r="J100" s="1"/>
  <c r="I88"/>
  <c r="I87"/>
  <c r="I86"/>
  <c r="I85"/>
  <c r="I77"/>
  <c r="I75"/>
  <c r="I76" s="1"/>
  <c r="I73"/>
  <c r="J60"/>
  <c r="J66" s="1"/>
  <c r="I51"/>
  <c r="I38"/>
  <c r="I84" s="1"/>
  <c r="I37"/>
  <c r="I39" s="1"/>
  <c r="J25"/>
  <c r="J24"/>
  <c r="J18"/>
  <c r="J17"/>
  <c r="J13"/>
  <c r="J5"/>
  <c r="C131" i="15"/>
  <c r="J129"/>
  <c r="C129"/>
  <c r="C128"/>
  <c r="C127"/>
  <c r="C126"/>
  <c r="C125"/>
  <c r="I120"/>
  <c r="J108"/>
  <c r="J98"/>
  <c r="J93"/>
  <c r="I86"/>
  <c r="I85"/>
  <c r="I84"/>
  <c r="I83"/>
  <c r="I82"/>
  <c r="I75"/>
  <c r="I74"/>
  <c r="I73"/>
  <c r="I72"/>
  <c r="I76" s="1"/>
  <c r="I71"/>
  <c r="J58"/>
  <c r="J64" s="1"/>
  <c r="I49"/>
  <c r="I87" s="1"/>
  <c r="I36"/>
  <c r="I35"/>
  <c r="I37" s="1"/>
  <c r="J25"/>
  <c r="J24"/>
  <c r="J18"/>
  <c r="J17"/>
  <c r="J13"/>
  <c r="J5"/>
  <c r="I132" i="14"/>
  <c r="C130"/>
  <c r="C128"/>
  <c r="C127"/>
  <c r="C126"/>
  <c r="C125"/>
  <c r="C124"/>
  <c r="I119"/>
  <c r="J97"/>
  <c r="J92"/>
  <c r="I85"/>
  <c r="I84"/>
  <c r="I83"/>
  <c r="I82"/>
  <c r="I74"/>
  <c r="I72"/>
  <c r="I71"/>
  <c r="I70"/>
  <c r="J57"/>
  <c r="J63" s="1"/>
  <c r="J52"/>
  <c r="I48"/>
  <c r="I35"/>
  <c r="I81" s="1"/>
  <c r="I34"/>
  <c r="I36" s="1"/>
  <c r="J25"/>
  <c r="J23"/>
  <c r="J15" i="18" s="1"/>
  <c r="J33" s="1"/>
  <c r="J13" i="14"/>
  <c r="I132" i="13"/>
  <c r="C130"/>
  <c r="C128"/>
  <c r="C127"/>
  <c r="C126"/>
  <c r="C125"/>
  <c r="C124"/>
  <c r="I119"/>
  <c r="J92"/>
  <c r="J97" s="1"/>
  <c r="I85"/>
  <c r="I84"/>
  <c r="I83"/>
  <c r="I82"/>
  <c r="I74"/>
  <c r="I72"/>
  <c r="I73" s="1"/>
  <c r="I70"/>
  <c r="J55"/>
  <c r="I48"/>
  <c r="I35"/>
  <c r="I81" s="1"/>
  <c r="I34"/>
  <c r="I36" s="1"/>
  <c r="J25"/>
  <c r="J23"/>
  <c r="J51" s="1"/>
  <c r="J57" s="1"/>
  <c r="J63" s="1"/>
  <c r="J13"/>
  <c r="I132" i="12"/>
  <c r="C130"/>
  <c r="C128"/>
  <c r="C127"/>
  <c r="C126"/>
  <c r="C125"/>
  <c r="C124"/>
  <c r="I119"/>
  <c r="J92"/>
  <c r="J97" s="1"/>
  <c r="I85"/>
  <c r="I84"/>
  <c r="I83"/>
  <c r="I82"/>
  <c r="I74"/>
  <c r="I72"/>
  <c r="I73" s="1"/>
  <c r="I70"/>
  <c r="J56"/>
  <c r="J55"/>
  <c r="J52"/>
  <c r="J51"/>
  <c r="J57" s="1"/>
  <c r="J63" s="1"/>
  <c r="I48"/>
  <c r="I86" s="1"/>
  <c r="I35"/>
  <c r="I81" s="1"/>
  <c r="I34"/>
  <c r="I36" s="1"/>
  <c r="J28"/>
  <c r="J124" s="1"/>
  <c r="J24"/>
  <c r="J23"/>
  <c r="J13"/>
  <c r="I132" i="11"/>
  <c r="C130"/>
  <c r="C128"/>
  <c r="C127"/>
  <c r="C126"/>
  <c r="C125"/>
  <c r="C124"/>
  <c r="I119"/>
  <c r="I85"/>
  <c r="I84"/>
  <c r="I83"/>
  <c r="I82"/>
  <c r="I74"/>
  <c r="I72"/>
  <c r="I73" s="1"/>
  <c r="I70"/>
  <c r="J56"/>
  <c r="J55"/>
  <c r="J52"/>
  <c r="I48"/>
  <c r="I35"/>
  <c r="I81" s="1"/>
  <c r="I34"/>
  <c r="I36" s="1"/>
  <c r="J23"/>
  <c r="J51" s="1"/>
  <c r="J57" s="1"/>
  <c r="J63" s="1"/>
  <c r="J13"/>
  <c r="I132" i="10"/>
  <c r="C130"/>
  <c r="C128"/>
  <c r="C127"/>
  <c r="C126"/>
  <c r="C125"/>
  <c r="C124"/>
  <c r="I119"/>
  <c r="J92"/>
  <c r="J97" s="1"/>
  <c r="I85"/>
  <c r="I84"/>
  <c r="I83"/>
  <c r="I82"/>
  <c r="I81"/>
  <c r="I74"/>
  <c r="I72"/>
  <c r="I73" s="1"/>
  <c r="I70"/>
  <c r="J56"/>
  <c r="J55"/>
  <c r="J52"/>
  <c r="J51"/>
  <c r="J57" s="1"/>
  <c r="J63" s="1"/>
  <c r="I48"/>
  <c r="I86" s="1"/>
  <c r="I35"/>
  <c r="I34"/>
  <c r="I36" s="1"/>
  <c r="J25"/>
  <c r="J23"/>
  <c r="J13"/>
  <c r="C137" i="9"/>
  <c r="J135"/>
  <c r="C135"/>
  <c r="C134"/>
  <c r="C133"/>
  <c r="C132"/>
  <c r="C131"/>
  <c r="I126"/>
  <c r="J114"/>
  <c r="J104"/>
  <c r="J99"/>
  <c r="I92"/>
  <c r="I91"/>
  <c r="I90"/>
  <c r="I89"/>
  <c r="I88"/>
  <c r="I94" s="1"/>
  <c r="I81"/>
  <c r="I80"/>
  <c r="I79"/>
  <c r="I78"/>
  <c r="I82" s="1"/>
  <c r="I77"/>
  <c r="J64"/>
  <c r="J70" s="1"/>
  <c r="I55"/>
  <c r="I93" s="1"/>
  <c r="I42"/>
  <c r="I41"/>
  <c r="I43" s="1"/>
  <c r="J25"/>
  <c r="J24"/>
  <c r="J16"/>
  <c r="J13"/>
  <c r="C133" i="8"/>
  <c r="C131"/>
  <c r="C130"/>
  <c r="C129"/>
  <c r="C128"/>
  <c r="C127"/>
  <c r="I122"/>
  <c r="J110"/>
  <c r="J131" s="1"/>
  <c r="J95"/>
  <c r="J100" s="1"/>
  <c r="I88"/>
  <c r="I87"/>
  <c r="I86"/>
  <c r="I85"/>
  <c r="I84"/>
  <c r="I90" s="1"/>
  <c r="I77"/>
  <c r="I75"/>
  <c r="I76" s="1"/>
  <c r="I73"/>
  <c r="J66"/>
  <c r="J60"/>
  <c r="I51"/>
  <c r="I89" s="1"/>
  <c r="I38"/>
  <c r="I37"/>
  <c r="I39" s="1"/>
  <c r="J25"/>
  <c r="J24"/>
  <c r="J18"/>
  <c r="J18" i="9" s="1"/>
  <c r="J17" i="8"/>
  <c r="J17" i="9" s="1"/>
  <c r="J13" i="8"/>
  <c r="J5"/>
  <c r="J5" i="9" s="1"/>
  <c r="I132" i="7"/>
  <c r="C130"/>
  <c r="C128"/>
  <c r="C127"/>
  <c r="C126"/>
  <c r="C125"/>
  <c r="C124"/>
  <c r="I119"/>
  <c r="J97"/>
  <c r="J92"/>
  <c r="I85"/>
  <c r="I84"/>
  <c r="I83"/>
  <c r="I82"/>
  <c r="I81"/>
  <c r="I74"/>
  <c r="I73"/>
  <c r="I72"/>
  <c r="I71"/>
  <c r="I75" s="1"/>
  <c r="I70"/>
  <c r="J56"/>
  <c r="J55"/>
  <c r="J52"/>
  <c r="J51"/>
  <c r="J57" s="1"/>
  <c r="J63" s="1"/>
  <c r="I48"/>
  <c r="I86" s="1"/>
  <c r="I35"/>
  <c r="I34"/>
  <c r="I36" s="1"/>
  <c r="J25"/>
  <c r="J24"/>
  <c r="J23"/>
  <c r="J15" i="8" s="1"/>
  <c r="J29" s="1"/>
  <c r="J13" i="7"/>
  <c r="C137" i="6"/>
  <c r="C135"/>
  <c r="C134"/>
  <c r="C133"/>
  <c r="C132"/>
  <c r="C131"/>
  <c r="I126"/>
  <c r="J114"/>
  <c r="J135" s="1"/>
  <c r="J104"/>
  <c r="J99"/>
  <c r="I92"/>
  <c r="I91"/>
  <c r="I90"/>
  <c r="I89"/>
  <c r="I81"/>
  <c r="I80"/>
  <c r="I79"/>
  <c r="I78"/>
  <c r="I82" s="1"/>
  <c r="I77"/>
  <c r="J64"/>
  <c r="J70" s="1"/>
  <c r="I55"/>
  <c r="I42"/>
  <c r="I88" s="1"/>
  <c r="I41"/>
  <c r="I43" s="1"/>
  <c r="J25"/>
  <c r="J24"/>
  <c r="J18"/>
  <c r="J13"/>
  <c r="J5"/>
  <c r="C133" i="5"/>
  <c r="C131"/>
  <c r="C130"/>
  <c r="C129"/>
  <c r="C128"/>
  <c r="C127"/>
  <c r="I122"/>
  <c r="J110"/>
  <c r="J131" s="1"/>
  <c r="J95"/>
  <c r="J100" s="1"/>
  <c r="I88"/>
  <c r="I87"/>
  <c r="I86"/>
  <c r="I85"/>
  <c r="I77"/>
  <c r="I75"/>
  <c r="I76" s="1"/>
  <c r="I73"/>
  <c r="J60"/>
  <c r="J66" s="1"/>
  <c r="I51"/>
  <c r="I38"/>
  <c r="I84" s="1"/>
  <c r="I37"/>
  <c r="I39" s="1"/>
  <c r="J25"/>
  <c r="J24"/>
  <c r="J18"/>
  <c r="J13"/>
  <c r="J5"/>
  <c r="I132" i="4"/>
  <c r="C130"/>
  <c r="C128"/>
  <c r="C127"/>
  <c r="C126"/>
  <c r="C125"/>
  <c r="C124"/>
  <c r="I119"/>
  <c r="J92"/>
  <c r="J97" s="1"/>
  <c r="I85"/>
  <c r="I84"/>
  <c r="I83"/>
  <c r="I82"/>
  <c r="I74"/>
  <c r="I72"/>
  <c r="I73" s="1"/>
  <c r="I70"/>
  <c r="J56"/>
  <c r="J55"/>
  <c r="J52"/>
  <c r="I48"/>
  <c r="I35"/>
  <c r="I81" s="1"/>
  <c r="I34"/>
  <c r="I36" s="1"/>
  <c r="J25"/>
  <c r="J23"/>
  <c r="J15" i="6" s="1"/>
  <c r="J33" s="1"/>
  <c r="J13" i="4"/>
  <c r="I132" i="3"/>
  <c r="C130"/>
  <c r="C128"/>
  <c r="C127"/>
  <c r="C126"/>
  <c r="C125"/>
  <c r="C124"/>
  <c r="I119"/>
  <c r="J97"/>
  <c r="J92"/>
  <c r="I85"/>
  <c r="I84"/>
  <c r="I83"/>
  <c r="I82"/>
  <c r="I74"/>
  <c r="I73"/>
  <c r="I72"/>
  <c r="I71"/>
  <c r="I75" s="1"/>
  <c r="I70"/>
  <c r="J56"/>
  <c r="J55"/>
  <c r="J52"/>
  <c r="J51"/>
  <c r="J57" s="1"/>
  <c r="J63" s="1"/>
  <c r="I48"/>
  <c r="I35"/>
  <c r="I81" s="1"/>
  <c r="I34"/>
  <c r="I36" s="1"/>
  <c r="J24"/>
  <c r="J28" s="1"/>
  <c r="J23"/>
  <c r="J13"/>
  <c r="F392" i="2"/>
  <c r="E392"/>
  <c r="E391"/>
  <c r="F391" s="1"/>
  <c r="F393" s="1"/>
  <c r="J105" i="34" s="1"/>
  <c r="E388" i="2"/>
  <c r="F388" s="1"/>
  <c r="E387"/>
  <c r="F387" s="1"/>
  <c r="E386"/>
  <c r="F386" s="1"/>
  <c r="E385"/>
  <c r="F385" s="1"/>
  <c r="E384"/>
  <c r="F384" s="1"/>
  <c r="E383"/>
  <c r="F383" s="1"/>
  <c r="F389" s="1"/>
  <c r="J103" i="34" s="1"/>
  <c r="J107" s="1"/>
  <c r="J128" s="1"/>
  <c r="E379" i="2"/>
  <c r="F379" s="1"/>
  <c r="F378"/>
  <c r="E378"/>
  <c r="E377"/>
  <c r="F377" s="1"/>
  <c r="F376"/>
  <c r="E376"/>
  <c r="E375"/>
  <c r="F375" s="1"/>
  <c r="F374"/>
  <c r="E374"/>
  <c r="E373"/>
  <c r="F373" s="1"/>
  <c r="F372"/>
  <c r="E372"/>
  <c r="E371"/>
  <c r="F371" s="1"/>
  <c r="F370"/>
  <c r="E370"/>
  <c r="E367"/>
  <c r="F367" s="1"/>
  <c r="E366"/>
  <c r="F366" s="1"/>
  <c r="E365"/>
  <c r="F365" s="1"/>
  <c r="E364"/>
  <c r="F364" s="1"/>
  <c r="E363"/>
  <c r="F363" s="1"/>
  <c r="E362"/>
  <c r="F362" s="1"/>
  <c r="F358"/>
  <c r="E358"/>
  <c r="E357"/>
  <c r="F357" s="1"/>
  <c r="F356"/>
  <c r="E356"/>
  <c r="E355"/>
  <c r="F355" s="1"/>
  <c r="E352"/>
  <c r="F352" s="1"/>
  <c r="F353" s="1"/>
  <c r="J105" i="32" s="1"/>
  <c r="F349" i="2"/>
  <c r="E349"/>
  <c r="E348"/>
  <c r="F348" s="1"/>
  <c r="F347"/>
  <c r="E347"/>
  <c r="E346"/>
  <c r="F346" s="1"/>
  <c r="F345"/>
  <c r="E345"/>
  <c r="E344"/>
  <c r="F344" s="1"/>
  <c r="F343"/>
  <c r="E343"/>
  <c r="E342"/>
  <c r="F342" s="1"/>
  <c r="F350" s="1"/>
  <c r="J103" i="32" s="1"/>
  <c r="E338" i="2"/>
  <c r="F338" s="1"/>
  <c r="E337"/>
  <c r="F337" s="1"/>
  <c r="E336"/>
  <c r="F336" s="1"/>
  <c r="F333"/>
  <c r="E333"/>
  <c r="E332"/>
  <c r="F332" s="1"/>
  <c r="F334" s="1"/>
  <c r="J105" i="31" s="1"/>
  <c r="E329" i="2"/>
  <c r="F329" s="1"/>
  <c r="E328"/>
  <c r="F328" s="1"/>
  <c r="E327"/>
  <c r="F327" s="1"/>
  <c r="E326"/>
  <c r="F326" s="1"/>
  <c r="E325"/>
  <c r="F325" s="1"/>
  <c r="E324"/>
  <c r="F324" s="1"/>
  <c r="E323"/>
  <c r="F323" s="1"/>
  <c r="E322"/>
  <c r="F322" s="1"/>
  <c r="E318"/>
  <c r="F318" s="1"/>
  <c r="F317"/>
  <c r="E317"/>
  <c r="E316"/>
  <c r="F316" s="1"/>
  <c r="F315"/>
  <c r="E315"/>
  <c r="E314"/>
  <c r="F314" s="1"/>
  <c r="F313"/>
  <c r="F319" s="1"/>
  <c r="J105" i="30" s="1"/>
  <c r="E313" i="2"/>
  <c r="E310"/>
  <c r="F310" s="1"/>
  <c r="E309"/>
  <c r="F309" s="1"/>
  <c r="E308"/>
  <c r="F308" s="1"/>
  <c r="E307"/>
  <c r="F307" s="1"/>
  <c r="E306"/>
  <c r="F306" s="1"/>
  <c r="E305"/>
  <c r="F305" s="1"/>
  <c r="F301"/>
  <c r="E301"/>
  <c r="E300"/>
  <c r="F300" s="1"/>
  <c r="F299"/>
  <c r="E299"/>
  <c r="E298"/>
  <c r="F298" s="1"/>
  <c r="F297"/>
  <c r="E297"/>
  <c r="E296"/>
  <c r="F296" s="1"/>
  <c r="F295"/>
  <c r="E295"/>
  <c r="E292"/>
  <c r="F292" s="1"/>
  <c r="E291"/>
  <c r="F291" s="1"/>
  <c r="E290"/>
  <c r="F290" s="1"/>
  <c r="E289"/>
  <c r="F289" s="1"/>
  <c r="E288"/>
  <c r="F288" s="1"/>
  <c r="E287"/>
  <c r="F287" s="1"/>
  <c r="F283"/>
  <c r="E283"/>
  <c r="E282"/>
  <c r="F282" s="1"/>
  <c r="F281"/>
  <c r="E281"/>
  <c r="E280"/>
  <c r="F280" s="1"/>
  <c r="F279"/>
  <c r="E279"/>
  <c r="E278"/>
  <c r="F278" s="1"/>
  <c r="F277"/>
  <c r="F284" s="1"/>
  <c r="J105" i="28" s="1"/>
  <c r="E277" i="2"/>
  <c r="E274"/>
  <c r="F274" s="1"/>
  <c r="E273"/>
  <c r="F273" s="1"/>
  <c r="E272"/>
  <c r="F272" s="1"/>
  <c r="E271"/>
  <c r="F271" s="1"/>
  <c r="E270"/>
  <c r="F270" s="1"/>
  <c r="E269"/>
  <c r="F269" s="1"/>
  <c r="F265"/>
  <c r="E265"/>
  <c r="E264"/>
  <c r="F264" s="1"/>
  <c r="F263"/>
  <c r="E263"/>
  <c r="E262"/>
  <c r="F262" s="1"/>
  <c r="F261"/>
  <c r="E261"/>
  <c r="E260"/>
  <c r="F260" s="1"/>
  <c r="F266" s="1"/>
  <c r="J103" i="27" s="1"/>
  <c r="J107" s="1"/>
  <c r="J128" s="1"/>
  <c r="E256" i="2"/>
  <c r="F256" s="1"/>
  <c r="E255"/>
  <c r="F255" s="1"/>
  <c r="E254"/>
  <c r="F254" s="1"/>
  <c r="E253"/>
  <c r="F253" s="1"/>
  <c r="E252"/>
  <c r="F252" s="1"/>
  <c r="E251"/>
  <c r="F251" s="1"/>
  <c r="E247"/>
  <c r="F247" s="1"/>
  <c r="F246"/>
  <c r="E246"/>
  <c r="E245"/>
  <c r="F245" s="1"/>
  <c r="F244"/>
  <c r="E244"/>
  <c r="E243"/>
  <c r="F243" s="1"/>
  <c r="E240"/>
  <c r="F240" s="1"/>
  <c r="E239"/>
  <c r="F239" s="1"/>
  <c r="E238"/>
  <c r="F238" s="1"/>
  <c r="E237"/>
  <c r="F237" s="1"/>
  <c r="E236"/>
  <c r="F236" s="1"/>
  <c r="E235"/>
  <c r="F235" s="1"/>
  <c r="E231"/>
  <c r="F231" s="1"/>
  <c r="F230"/>
  <c r="E230"/>
  <c r="E229"/>
  <c r="F229" s="1"/>
  <c r="F228"/>
  <c r="E228"/>
  <c r="E227"/>
  <c r="F227" s="1"/>
  <c r="F226"/>
  <c r="E226"/>
  <c r="E225"/>
  <c r="F225" s="1"/>
  <c r="F224"/>
  <c r="E224"/>
  <c r="E221"/>
  <c r="F221" s="1"/>
  <c r="E220"/>
  <c r="F220" s="1"/>
  <c r="E219"/>
  <c r="F219" s="1"/>
  <c r="E218"/>
  <c r="F218" s="1"/>
  <c r="E217"/>
  <c r="F217" s="1"/>
  <c r="F222" s="1"/>
  <c r="J103" i="24" s="1"/>
  <c r="E213" i="2"/>
  <c r="F213" s="1"/>
  <c r="F212"/>
  <c r="E212"/>
  <c r="E211"/>
  <c r="F211" s="1"/>
  <c r="F210"/>
  <c r="E210"/>
  <c r="E209"/>
  <c r="F209" s="1"/>
  <c r="F208"/>
  <c r="E208"/>
  <c r="E207"/>
  <c r="F207" s="1"/>
  <c r="F206"/>
  <c r="E206"/>
  <c r="E205"/>
  <c r="F205" s="1"/>
  <c r="F202"/>
  <c r="E202"/>
  <c r="E201"/>
  <c r="F201" s="1"/>
  <c r="F200"/>
  <c r="E200"/>
  <c r="E199"/>
  <c r="F199" s="1"/>
  <c r="F198"/>
  <c r="E198"/>
  <c r="E197"/>
  <c r="F197" s="1"/>
  <c r="E193"/>
  <c r="F193" s="1"/>
  <c r="F192"/>
  <c r="E192"/>
  <c r="E191"/>
  <c r="F191" s="1"/>
  <c r="F190"/>
  <c r="E190"/>
  <c r="E189"/>
  <c r="F189" s="1"/>
  <c r="F188"/>
  <c r="E188"/>
  <c r="E187"/>
  <c r="F187" s="1"/>
  <c r="F186"/>
  <c r="E186"/>
  <c r="E185"/>
  <c r="F185" s="1"/>
  <c r="F182"/>
  <c r="E182"/>
  <c r="E181"/>
  <c r="F181" s="1"/>
  <c r="F180"/>
  <c r="E180"/>
  <c r="E179"/>
  <c r="F179" s="1"/>
  <c r="F178"/>
  <c r="E178"/>
  <c r="E177"/>
  <c r="F177" s="1"/>
  <c r="F183" s="1"/>
  <c r="J103" i="22" s="1"/>
  <c r="E173" i="2"/>
  <c r="F173" s="1"/>
  <c r="F172"/>
  <c r="E172"/>
  <c r="E171"/>
  <c r="F171" s="1"/>
  <c r="F170"/>
  <c r="E170"/>
  <c r="E169"/>
  <c r="F169" s="1"/>
  <c r="F166"/>
  <c r="E166"/>
  <c r="E165"/>
  <c r="F165" s="1"/>
  <c r="F164"/>
  <c r="E164"/>
  <c r="E163"/>
  <c r="F163" s="1"/>
  <c r="F162"/>
  <c r="E162"/>
  <c r="E161"/>
  <c r="F161" s="1"/>
  <c r="F167" s="1"/>
  <c r="J103" i="21" s="1"/>
  <c r="E157" i="2"/>
  <c r="F157" s="1"/>
  <c r="F156"/>
  <c r="E156"/>
  <c r="E155"/>
  <c r="F155" s="1"/>
  <c r="F154"/>
  <c r="E154"/>
  <c r="E153"/>
  <c r="F153" s="1"/>
  <c r="F150"/>
  <c r="E150"/>
  <c r="E149"/>
  <c r="F149" s="1"/>
  <c r="F148"/>
  <c r="E148"/>
  <c r="E147"/>
  <c r="F147" s="1"/>
  <c r="F146"/>
  <c r="E146"/>
  <c r="E145"/>
  <c r="F145" s="1"/>
  <c r="F151" s="1"/>
  <c r="J104" i="20" s="1"/>
  <c r="E141" i="2"/>
  <c r="F141" s="1"/>
  <c r="F140"/>
  <c r="F142" s="1"/>
  <c r="J105" i="14" s="1"/>
  <c r="E140" i="2"/>
  <c r="E137"/>
  <c r="F137" s="1"/>
  <c r="E136"/>
  <c r="F136" s="1"/>
  <c r="E135"/>
  <c r="F135" s="1"/>
  <c r="E134"/>
  <c r="F134" s="1"/>
  <c r="E133"/>
  <c r="F133" s="1"/>
  <c r="E132"/>
  <c r="F132" s="1"/>
  <c r="E131"/>
  <c r="F131" s="1"/>
  <c r="E130"/>
  <c r="F130" s="1"/>
  <c r="E129"/>
  <c r="F129" s="1"/>
  <c r="F138" s="1"/>
  <c r="J103" i="14" s="1"/>
  <c r="J107" s="1"/>
  <c r="J128" s="1"/>
  <c r="E125" i="2"/>
  <c r="F125" s="1"/>
  <c r="F124"/>
  <c r="E124"/>
  <c r="E123"/>
  <c r="F123" s="1"/>
  <c r="F122"/>
  <c r="E122"/>
  <c r="E121"/>
  <c r="F121" s="1"/>
  <c r="F120"/>
  <c r="E120"/>
  <c r="E119"/>
  <c r="F119" s="1"/>
  <c r="F118"/>
  <c r="E118"/>
  <c r="E117"/>
  <c r="F117" s="1"/>
  <c r="E114"/>
  <c r="F114" s="1"/>
  <c r="E113"/>
  <c r="F113" s="1"/>
  <c r="E112"/>
  <c r="F112" s="1"/>
  <c r="E111"/>
  <c r="F111" s="1"/>
  <c r="E110"/>
  <c r="F110" s="1"/>
  <c r="F106"/>
  <c r="E106"/>
  <c r="E105"/>
  <c r="F105" s="1"/>
  <c r="F107" s="1"/>
  <c r="J105" i="12" s="1"/>
  <c r="E102" i="2"/>
  <c r="F102" s="1"/>
  <c r="F101"/>
  <c r="E101"/>
  <c r="E100"/>
  <c r="F100" s="1"/>
  <c r="E99"/>
  <c r="F99" s="1"/>
  <c r="E98"/>
  <c r="F98" s="1"/>
  <c r="F97"/>
  <c r="E97"/>
  <c r="E93"/>
  <c r="F93" s="1"/>
  <c r="F92"/>
  <c r="E92"/>
  <c r="E89"/>
  <c r="F89" s="1"/>
  <c r="E88"/>
  <c r="F88" s="1"/>
  <c r="F87"/>
  <c r="E87"/>
  <c r="E86"/>
  <c r="F86" s="1"/>
  <c r="E85"/>
  <c r="F85" s="1"/>
  <c r="E84"/>
  <c r="F84" s="1"/>
  <c r="F83"/>
  <c r="E83"/>
  <c r="E79"/>
  <c r="F79" s="1"/>
  <c r="F78"/>
  <c r="E78"/>
  <c r="E77"/>
  <c r="F77" s="1"/>
  <c r="F76"/>
  <c r="E76"/>
  <c r="E75"/>
  <c r="F75" s="1"/>
  <c r="F74"/>
  <c r="E74"/>
  <c r="E73"/>
  <c r="F73" s="1"/>
  <c r="F72"/>
  <c r="F80" s="1"/>
  <c r="J105" i="10" s="1"/>
  <c r="E72" i="2"/>
  <c r="F69"/>
  <c r="E69"/>
  <c r="E68"/>
  <c r="F68" s="1"/>
  <c r="E67"/>
  <c r="F67" s="1"/>
  <c r="E66"/>
  <c r="F66" s="1"/>
  <c r="F65"/>
  <c r="E65"/>
  <c r="E61"/>
  <c r="F61" s="1"/>
  <c r="F60"/>
  <c r="E60"/>
  <c r="E59"/>
  <c r="F59" s="1"/>
  <c r="F58"/>
  <c r="E58"/>
  <c r="E57"/>
  <c r="F57" s="1"/>
  <c r="F56"/>
  <c r="E56"/>
  <c r="E55"/>
  <c r="F55" s="1"/>
  <c r="F54"/>
  <c r="E54"/>
  <c r="E53"/>
  <c r="F53" s="1"/>
  <c r="F52"/>
  <c r="E52"/>
  <c r="E51"/>
  <c r="F51" s="1"/>
  <c r="F50"/>
  <c r="E50"/>
  <c r="E49"/>
  <c r="F49" s="1"/>
  <c r="F48"/>
  <c r="E48"/>
  <c r="E47"/>
  <c r="F47" s="1"/>
  <c r="F46"/>
  <c r="E46"/>
  <c r="E45"/>
  <c r="F45" s="1"/>
  <c r="F42"/>
  <c r="E42"/>
  <c r="F41"/>
  <c r="E41"/>
  <c r="F40"/>
  <c r="E40"/>
  <c r="F39"/>
  <c r="F43" s="1"/>
  <c r="J103" i="7" s="1"/>
  <c r="E39" i="2"/>
  <c r="F38"/>
  <c r="E38"/>
  <c r="F34"/>
  <c r="E34"/>
  <c r="E33"/>
  <c r="F33" s="1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22"/>
  <c r="E22"/>
  <c r="F21"/>
  <c r="E21"/>
  <c r="F20"/>
  <c r="F35" s="1"/>
  <c r="J105" i="4" s="1"/>
  <c r="E20" i="2"/>
  <c r="E17"/>
  <c r="F17" s="1"/>
  <c r="E16"/>
  <c r="F16" s="1"/>
  <c r="E15"/>
  <c r="F15" s="1"/>
  <c r="E14"/>
  <c r="F14" s="1"/>
  <c r="E13"/>
  <c r="F13" s="1"/>
  <c r="E12"/>
  <c r="F12" s="1"/>
  <c r="F18" s="1"/>
  <c r="J103" i="4" s="1"/>
  <c r="J107" s="1"/>
  <c r="J128" s="1"/>
  <c r="F8" i="2"/>
  <c r="E8"/>
  <c r="F7"/>
  <c r="E7"/>
  <c r="F6"/>
  <c r="E6"/>
  <c r="F5"/>
  <c r="E5"/>
  <c r="F4"/>
  <c r="E4"/>
  <c r="F3"/>
  <c r="F9" s="1"/>
  <c r="E3"/>
  <c r="E41" i="1"/>
  <c r="A41"/>
  <c r="E40"/>
  <c r="A39"/>
  <c r="E38"/>
  <c r="A38"/>
  <c r="E37"/>
  <c r="A37"/>
  <c r="E36"/>
  <c r="A36"/>
  <c r="E35"/>
  <c r="E34"/>
  <c r="A34"/>
  <c r="E33"/>
  <c r="A33"/>
  <c r="E32"/>
  <c r="A32"/>
  <c r="E31"/>
  <c r="A31"/>
  <c r="E30"/>
  <c r="A30"/>
  <c r="E29"/>
  <c r="A29"/>
  <c r="E28"/>
  <c r="A28"/>
  <c r="E27"/>
  <c r="A27"/>
  <c r="E26"/>
  <c r="A26"/>
  <c r="E20"/>
  <c r="E23" s="1"/>
  <c r="A20"/>
  <c r="E19"/>
  <c r="A19"/>
  <c r="E18"/>
  <c r="A18"/>
  <c r="E17"/>
  <c r="A17"/>
  <c r="E16"/>
  <c r="A16"/>
  <c r="E13"/>
  <c r="E14" s="1"/>
  <c r="A13"/>
  <c r="E10"/>
  <c r="E11" s="1"/>
  <c r="A10"/>
  <c r="E9"/>
  <c r="A9"/>
  <c r="F103" i="2" l="1"/>
  <c r="J103" i="12" s="1"/>
  <c r="J107" s="1"/>
  <c r="J128" s="1"/>
  <c r="J103" i="35"/>
  <c r="J107" s="1"/>
  <c r="J128" s="1"/>
  <c r="J103" i="3"/>
  <c r="J107" s="1"/>
  <c r="J128" s="1"/>
  <c r="E12" i="1"/>
  <c r="E15"/>
  <c r="E22"/>
  <c r="F70" i="2"/>
  <c r="J103" i="10" s="1"/>
  <c r="J107" s="1"/>
  <c r="J128" s="1"/>
  <c r="F90" i="2"/>
  <c r="J103" i="11" s="1"/>
  <c r="I87" i="7"/>
  <c r="J124" i="3"/>
  <c r="J90"/>
  <c r="J69"/>
  <c r="J80"/>
  <c r="J33"/>
  <c r="E21" i="1"/>
  <c r="E25"/>
  <c r="F94" i="2"/>
  <c r="J105" i="11" s="1"/>
  <c r="F126" i="2"/>
  <c r="J105" i="13" s="1"/>
  <c r="F214" i="2"/>
  <c r="J105" i="23" s="1"/>
  <c r="F248" i="2"/>
  <c r="J105" i="25" s="1"/>
  <c r="F311" i="2"/>
  <c r="J103" i="30" s="1"/>
  <c r="J107" s="1"/>
  <c r="J128" s="1"/>
  <c r="F368" i="2"/>
  <c r="J103" i="33" s="1"/>
  <c r="I86" i="4"/>
  <c r="I86" i="11"/>
  <c r="I87" i="12"/>
  <c r="I94" i="6"/>
  <c r="I93"/>
  <c r="E24" i="1"/>
  <c r="F62" i="2"/>
  <c r="J105" i="7" s="1"/>
  <c r="J107" s="1"/>
  <c r="J128" s="1"/>
  <c r="F115" i="2"/>
  <c r="J103" i="13" s="1"/>
  <c r="J107" s="1"/>
  <c r="J128" s="1"/>
  <c r="F203" i="2"/>
  <c r="J103" i="23" s="1"/>
  <c r="J107" s="1"/>
  <c r="J128" s="1"/>
  <c r="F232" i="2"/>
  <c r="J105" i="24" s="1"/>
  <c r="J107" s="1"/>
  <c r="J128" s="1"/>
  <c r="F257" i="2"/>
  <c r="J103" i="26" s="1"/>
  <c r="J107" s="1"/>
  <c r="J128" s="1"/>
  <c r="F293" i="2"/>
  <c r="J103" i="29" s="1"/>
  <c r="F330" i="2"/>
  <c r="J103" i="31" s="1"/>
  <c r="F380" i="2"/>
  <c r="J105" i="33" s="1"/>
  <c r="I87" i="4"/>
  <c r="I89" i="5"/>
  <c r="I87" i="11"/>
  <c r="I87" i="3"/>
  <c r="I86"/>
  <c r="J34" i="9"/>
  <c r="J30" i="8"/>
  <c r="J31" s="1"/>
  <c r="F158" i="2"/>
  <c r="J106" i="20" s="1"/>
  <c r="J108" s="1"/>
  <c r="J129" s="1"/>
  <c r="F174" i="2"/>
  <c r="J105" i="21" s="1"/>
  <c r="J107" s="1"/>
  <c r="J128" s="1"/>
  <c r="F194" i="2"/>
  <c r="J105" i="22" s="1"/>
  <c r="J107" s="1"/>
  <c r="J128" s="1"/>
  <c r="F241" i="2"/>
  <c r="J103" i="25" s="1"/>
  <c r="J107" s="1"/>
  <c r="J128" s="1"/>
  <c r="F275" i="2"/>
  <c r="J103" i="28" s="1"/>
  <c r="J107" s="1"/>
  <c r="J128" s="1"/>
  <c r="F302" i="2"/>
  <c r="J105" i="29" s="1"/>
  <c r="F339" i="2"/>
  <c r="J104" i="31" s="1"/>
  <c r="F359" i="2"/>
  <c r="J104" i="32" s="1"/>
  <c r="J107" s="1"/>
  <c r="J128" s="1"/>
  <c r="I90" i="5"/>
  <c r="I87" i="10"/>
  <c r="I75" i="13"/>
  <c r="I71"/>
  <c r="J24" i="21"/>
  <c r="J51"/>
  <c r="J57" s="1"/>
  <c r="J63" s="1"/>
  <c r="J26"/>
  <c r="J33" i="22"/>
  <c r="J124"/>
  <c r="J90"/>
  <c r="J69"/>
  <c r="J80"/>
  <c r="J80" i="28"/>
  <c r="J33"/>
  <c r="J90"/>
  <c r="J69"/>
  <c r="J124"/>
  <c r="J24" i="4"/>
  <c r="J15" i="5"/>
  <c r="J29" s="1"/>
  <c r="J28" i="7"/>
  <c r="I74" i="8"/>
  <c r="I78" s="1"/>
  <c r="J15" i="9"/>
  <c r="J33" s="1"/>
  <c r="J35" s="1"/>
  <c r="I71" i="10"/>
  <c r="I75" s="1"/>
  <c r="J26" i="11"/>
  <c r="J24" i="13"/>
  <c r="J28" s="1"/>
  <c r="I87" i="20"/>
  <c r="J51" i="23"/>
  <c r="J57" s="1"/>
  <c r="J63" s="1"/>
  <c r="J24"/>
  <c r="J28" s="1"/>
  <c r="J24" i="10"/>
  <c r="J28" s="1"/>
  <c r="J24" i="11"/>
  <c r="J33" i="12"/>
  <c r="J80"/>
  <c r="I88" i="20"/>
  <c r="I86" i="22"/>
  <c r="I87" s="1"/>
  <c r="J28" i="4"/>
  <c r="J69" i="12"/>
  <c r="J90"/>
  <c r="I92" i="17"/>
  <c r="J51" i="4"/>
  <c r="J57" s="1"/>
  <c r="J63" s="1"/>
  <c r="I71"/>
  <c r="I75" s="1"/>
  <c r="I74" i="5"/>
  <c r="I78" s="1"/>
  <c r="J27" i="11"/>
  <c r="J28" s="1"/>
  <c r="I71"/>
  <c r="I75" s="1"/>
  <c r="I71" i="12"/>
  <c r="I75" s="1"/>
  <c r="I86" i="13"/>
  <c r="I87" s="1"/>
  <c r="I86" i="14"/>
  <c r="I87" s="1"/>
  <c r="I88" i="15"/>
  <c r="I89" i="16"/>
  <c r="I90" s="1"/>
  <c r="I94" i="18"/>
  <c r="I75" i="22"/>
  <c r="I71"/>
  <c r="J24" i="29"/>
  <c r="J51"/>
  <c r="J57" s="1"/>
  <c r="J63" s="1"/>
  <c r="I71" i="30"/>
  <c r="J24" i="32"/>
  <c r="J26"/>
  <c r="J51" i="33"/>
  <c r="J57" s="1"/>
  <c r="J63" s="1"/>
  <c r="J28"/>
  <c r="I73" i="14"/>
  <c r="I75" s="1"/>
  <c r="I73" i="23"/>
  <c r="I75" s="1"/>
  <c r="I86" i="28"/>
  <c r="I87" s="1"/>
  <c r="I36" i="29"/>
  <c r="J28" i="31"/>
  <c r="I86" i="33"/>
  <c r="I87" s="1"/>
  <c r="J24" i="24"/>
  <c r="J28" s="1"/>
  <c r="J51"/>
  <c r="J57" s="1"/>
  <c r="J63" s="1"/>
  <c r="I71" i="29"/>
  <c r="I75" s="1"/>
  <c r="J51" i="30"/>
  <c r="J57" s="1"/>
  <c r="J63" s="1"/>
  <c r="J24"/>
  <c r="J28" s="1"/>
  <c r="I71" i="33"/>
  <c r="I75" s="1"/>
  <c r="J15" i="15"/>
  <c r="I74" i="16"/>
  <c r="I78" s="1"/>
  <c r="J15" i="17"/>
  <c r="I78" i="18"/>
  <c r="I82" s="1"/>
  <c r="J15" i="19"/>
  <c r="I36" i="24"/>
  <c r="I86"/>
  <c r="I87" s="1"/>
  <c r="J28" i="26"/>
  <c r="I86" i="31"/>
  <c r="I87" s="1"/>
  <c r="I36" i="32"/>
  <c r="J65" i="36"/>
  <c r="J126" s="1"/>
  <c r="J130" s="1"/>
  <c r="I86" i="35"/>
  <c r="I87" s="1"/>
  <c r="I71"/>
  <c r="I75" s="1"/>
  <c r="J24" i="14"/>
  <c r="J28" s="1"/>
  <c r="I72" i="20"/>
  <c r="I76" s="1"/>
  <c r="I36" i="22"/>
  <c r="I87" i="23"/>
  <c r="J27" i="27"/>
  <c r="J28" s="1"/>
  <c r="J51"/>
  <c r="J57" s="1"/>
  <c r="J63" s="1"/>
  <c r="I36" i="28"/>
  <c r="J28" i="29"/>
  <c r="I73" i="30"/>
  <c r="I75" s="1"/>
  <c r="J28" i="32"/>
  <c r="J28" i="35"/>
  <c r="J124" i="25"/>
  <c r="J90"/>
  <c r="J69"/>
  <c r="J80"/>
  <c r="J33"/>
  <c r="J51" i="34"/>
  <c r="J57" s="1"/>
  <c r="J63" s="1"/>
  <c r="J24"/>
  <c r="J28" s="1"/>
  <c r="J15" i="16"/>
  <c r="J29" s="1"/>
  <c r="J24" i="20"/>
  <c r="I86" i="21"/>
  <c r="I87" s="1"/>
  <c r="I73"/>
  <c r="I75" s="1"/>
  <c r="I86" i="27"/>
  <c r="I87" s="1"/>
  <c r="I87" i="29"/>
  <c r="I86" i="32"/>
  <c r="I87" s="1"/>
  <c r="I75" i="34"/>
  <c r="I71"/>
  <c r="J28" i="21" l="1"/>
  <c r="J69" s="1"/>
  <c r="J90" i="27"/>
  <c r="J69"/>
  <c r="J33"/>
  <c r="J80"/>
  <c r="J124"/>
  <c r="J124" i="34"/>
  <c r="J90"/>
  <c r="J69"/>
  <c r="J80"/>
  <c r="J33"/>
  <c r="J114" i="36"/>
  <c r="J117"/>
  <c r="J118"/>
  <c r="J113"/>
  <c r="J124" i="30"/>
  <c r="J90"/>
  <c r="J69"/>
  <c r="J80"/>
  <c r="J33"/>
  <c r="J124" i="10"/>
  <c r="J90"/>
  <c r="J69"/>
  <c r="J80"/>
  <c r="J33"/>
  <c r="J90" i="11"/>
  <c r="J91" s="1"/>
  <c r="J92" s="1"/>
  <c r="J97" s="1"/>
  <c r="J69"/>
  <c r="J124"/>
  <c r="J80"/>
  <c r="J33"/>
  <c r="J87" i="9"/>
  <c r="J40"/>
  <c r="J131"/>
  <c r="J97"/>
  <c r="J76"/>
  <c r="J124" i="14"/>
  <c r="J90"/>
  <c r="J69"/>
  <c r="J33"/>
  <c r="J80"/>
  <c r="J80" i="23"/>
  <c r="J90"/>
  <c r="J69"/>
  <c r="J124"/>
  <c r="J33"/>
  <c r="J80" i="21"/>
  <c r="J93" i="8"/>
  <c r="J72"/>
  <c r="J83"/>
  <c r="J36"/>
  <c r="J127"/>
  <c r="J80" i="29"/>
  <c r="J90"/>
  <c r="J69"/>
  <c r="J124"/>
  <c r="J33"/>
  <c r="J80" i="26"/>
  <c r="J33"/>
  <c r="J90"/>
  <c r="J69"/>
  <c r="J124"/>
  <c r="J124" i="24"/>
  <c r="J90"/>
  <c r="J69"/>
  <c r="J80"/>
  <c r="J33"/>
  <c r="J80" i="7"/>
  <c r="J33"/>
  <c r="J124"/>
  <c r="J90"/>
  <c r="J69"/>
  <c r="J74" i="28"/>
  <c r="J72"/>
  <c r="J70"/>
  <c r="J75" s="1"/>
  <c r="J126" s="1"/>
  <c r="J73"/>
  <c r="J71"/>
  <c r="J86"/>
  <c r="J84"/>
  <c r="J82"/>
  <c r="J81"/>
  <c r="J85"/>
  <c r="J83"/>
  <c r="J85" i="3"/>
  <c r="J83"/>
  <c r="J81"/>
  <c r="J86"/>
  <c r="J84"/>
  <c r="J82"/>
  <c r="J107" i="11"/>
  <c r="J128" s="1"/>
  <c r="J35" i="25"/>
  <c r="J34"/>
  <c r="J36" i="19"/>
  <c r="J35"/>
  <c r="J37" s="1"/>
  <c r="J28" i="15"/>
  <c r="J26"/>
  <c r="J90" i="31"/>
  <c r="J91" s="1"/>
  <c r="J92" s="1"/>
  <c r="J97" s="1"/>
  <c r="J69"/>
  <c r="J80"/>
  <c r="J33"/>
  <c r="J124"/>
  <c r="J124" i="33"/>
  <c r="J90"/>
  <c r="J69"/>
  <c r="J80"/>
  <c r="J33"/>
  <c r="J124" i="13"/>
  <c r="J80"/>
  <c r="J90"/>
  <c r="J69"/>
  <c r="J33"/>
  <c r="J35" i="28"/>
  <c r="J34"/>
  <c r="J73" i="22"/>
  <c r="J71"/>
  <c r="J74"/>
  <c r="J70"/>
  <c r="J72"/>
  <c r="J34" i="3"/>
  <c r="J36" s="1"/>
  <c r="J35"/>
  <c r="J107" i="29"/>
  <c r="J128" s="1"/>
  <c r="J107" i="33"/>
  <c r="J128" s="1"/>
  <c r="J86" i="25"/>
  <c r="J84"/>
  <c r="J82"/>
  <c r="J85"/>
  <c r="J83"/>
  <c r="J81"/>
  <c r="J34" i="18"/>
  <c r="J35" s="1"/>
  <c r="J30" i="16"/>
  <c r="J31" s="1"/>
  <c r="J25" i="20"/>
  <c r="J29" s="1"/>
  <c r="J52"/>
  <c r="J58" s="1"/>
  <c r="J64" s="1"/>
  <c r="J73" i="25"/>
  <c r="J71"/>
  <c r="J74"/>
  <c r="J72"/>
  <c r="J70"/>
  <c r="J80" i="32"/>
  <c r="J33"/>
  <c r="J124"/>
  <c r="J90"/>
  <c r="J91" s="1"/>
  <c r="J92" s="1"/>
  <c r="J97" s="1"/>
  <c r="J69"/>
  <c r="J73" i="12"/>
  <c r="J71"/>
  <c r="J74"/>
  <c r="J72"/>
  <c r="J70"/>
  <c r="J75" s="1"/>
  <c r="J126" s="1"/>
  <c r="J34"/>
  <c r="J36" s="1"/>
  <c r="J35"/>
  <c r="J85" i="22"/>
  <c r="J83"/>
  <c r="J81"/>
  <c r="J82"/>
  <c r="J86"/>
  <c r="J84"/>
  <c r="J35"/>
  <c r="J34"/>
  <c r="J74" i="3"/>
  <c r="J72"/>
  <c r="J70"/>
  <c r="J73"/>
  <c r="J71"/>
  <c r="J107" i="31"/>
  <c r="J128" s="1"/>
  <c r="J124" i="35"/>
  <c r="J33"/>
  <c r="J90"/>
  <c r="J69"/>
  <c r="J80"/>
  <c r="J32" i="17"/>
  <c r="J31"/>
  <c r="J33" s="1"/>
  <c r="J124" i="4"/>
  <c r="J90"/>
  <c r="J69"/>
  <c r="J80"/>
  <c r="J33"/>
  <c r="J85" i="12"/>
  <c r="J83"/>
  <c r="J81"/>
  <c r="J86"/>
  <c r="J84"/>
  <c r="J82"/>
  <c r="J30" i="5"/>
  <c r="J31" s="1"/>
  <c r="J34" i="6"/>
  <c r="J35" s="1"/>
  <c r="J33" i="21" l="1"/>
  <c r="J35" s="1"/>
  <c r="J124"/>
  <c r="J90"/>
  <c r="J93" i="5"/>
  <c r="J72"/>
  <c r="J83"/>
  <c r="J36"/>
  <c r="J127"/>
  <c r="J83" i="16"/>
  <c r="J36"/>
  <c r="J127"/>
  <c r="J93"/>
  <c r="J72"/>
  <c r="J95" i="17"/>
  <c r="J74"/>
  <c r="J85"/>
  <c r="J38"/>
  <c r="J129"/>
  <c r="J73" i="35"/>
  <c r="J71"/>
  <c r="J74"/>
  <c r="J72"/>
  <c r="J70"/>
  <c r="J61" i="3"/>
  <c r="J39"/>
  <c r="J34" i="13"/>
  <c r="J36" s="1"/>
  <c r="J35"/>
  <c r="J73" i="31"/>
  <c r="J71"/>
  <c r="J70"/>
  <c r="J74"/>
  <c r="J72"/>
  <c r="J85" i="4"/>
  <c r="J83"/>
  <c r="J81"/>
  <c r="J86"/>
  <c r="J84"/>
  <c r="J82"/>
  <c r="J61" i="12"/>
  <c r="J39"/>
  <c r="J85" i="33"/>
  <c r="J83"/>
  <c r="J81"/>
  <c r="J86"/>
  <c r="J84"/>
  <c r="J82"/>
  <c r="J76" i="8"/>
  <c r="J74"/>
  <c r="J77"/>
  <c r="J75"/>
  <c r="J73"/>
  <c r="J34" i="21"/>
  <c r="J73" i="11"/>
  <c r="J71"/>
  <c r="J74"/>
  <c r="J72"/>
  <c r="J70"/>
  <c r="J34" i="30"/>
  <c r="J36" s="1"/>
  <c r="J35"/>
  <c r="J131" i="6"/>
  <c r="J97"/>
  <c r="J76"/>
  <c r="J87"/>
  <c r="J40"/>
  <c r="J34" i="4"/>
  <c r="J36" s="1"/>
  <c r="J35"/>
  <c r="J85" i="35"/>
  <c r="J83"/>
  <c r="J81"/>
  <c r="J84"/>
  <c r="J82"/>
  <c r="J86"/>
  <c r="J35"/>
  <c r="J34"/>
  <c r="J86" i="32"/>
  <c r="J84"/>
  <c r="J82"/>
  <c r="J83"/>
  <c r="J81"/>
  <c r="J87" s="1"/>
  <c r="J96" s="1"/>
  <c r="J98" s="1"/>
  <c r="J127" s="1"/>
  <c r="J85"/>
  <c r="J34" i="33"/>
  <c r="J36" s="1"/>
  <c r="J35"/>
  <c r="J86" i="31"/>
  <c r="J84"/>
  <c r="J82"/>
  <c r="J83"/>
  <c r="J81"/>
  <c r="J87" s="1"/>
  <c r="J96" s="1"/>
  <c r="J98" s="1"/>
  <c r="J127" s="1"/>
  <c r="J85"/>
  <c r="J35" i="26"/>
  <c r="J34"/>
  <c r="J85" i="29"/>
  <c r="J83"/>
  <c r="J81"/>
  <c r="J86"/>
  <c r="J84"/>
  <c r="J82"/>
  <c r="J74" i="23"/>
  <c r="J72"/>
  <c r="J70"/>
  <c r="J75" s="1"/>
  <c r="J126" s="1"/>
  <c r="J73"/>
  <c r="J71"/>
  <c r="J81" i="9"/>
  <c r="J79"/>
  <c r="J77"/>
  <c r="J80"/>
  <c r="J78"/>
  <c r="J93"/>
  <c r="J91"/>
  <c r="J89"/>
  <c r="J92"/>
  <c r="J90"/>
  <c r="J88"/>
  <c r="J86" i="10"/>
  <c r="J84"/>
  <c r="J82"/>
  <c r="J85"/>
  <c r="J83"/>
  <c r="J81"/>
  <c r="J73" i="30"/>
  <c r="J71"/>
  <c r="J74"/>
  <c r="J70"/>
  <c r="J72"/>
  <c r="J73" i="34"/>
  <c r="J71"/>
  <c r="J74"/>
  <c r="J70"/>
  <c r="J75" s="1"/>
  <c r="J126" s="1"/>
  <c r="J72"/>
  <c r="J87" i="12"/>
  <c r="J96" s="1"/>
  <c r="J98" s="1"/>
  <c r="J127" s="1"/>
  <c r="J87" i="22"/>
  <c r="J96" s="1"/>
  <c r="J98" s="1"/>
  <c r="J127" s="1"/>
  <c r="J36"/>
  <c r="J75"/>
  <c r="J126" s="1"/>
  <c r="J36" i="28"/>
  <c r="J29" i="15"/>
  <c r="J36" i="25"/>
  <c r="J87" i="28"/>
  <c r="J96" s="1"/>
  <c r="J98" s="1"/>
  <c r="J127" s="1"/>
  <c r="J34" i="20"/>
  <c r="J125"/>
  <c r="J91"/>
  <c r="J70"/>
  <c r="J81"/>
  <c r="J35" i="7"/>
  <c r="J34"/>
  <c r="J36" s="1"/>
  <c r="J86" i="24"/>
  <c r="J84"/>
  <c r="J82"/>
  <c r="J83"/>
  <c r="J81"/>
  <c r="J87" s="1"/>
  <c r="J96" s="1"/>
  <c r="J98" s="1"/>
  <c r="J127" s="1"/>
  <c r="J85"/>
  <c r="J86" i="14"/>
  <c r="J84"/>
  <c r="J82"/>
  <c r="J85"/>
  <c r="J83"/>
  <c r="J81"/>
  <c r="J73" i="4"/>
  <c r="J71"/>
  <c r="J74"/>
  <c r="J72"/>
  <c r="J70"/>
  <c r="J75" s="1"/>
  <c r="J126" s="1"/>
  <c r="J74" i="32"/>
  <c r="J72"/>
  <c r="J70"/>
  <c r="J73"/>
  <c r="J71"/>
  <c r="J35"/>
  <c r="J34"/>
  <c r="J36" s="1"/>
  <c r="J74" i="13"/>
  <c r="J72"/>
  <c r="J70"/>
  <c r="J71"/>
  <c r="J73"/>
  <c r="J73" i="33"/>
  <c r="J71"/>
  <c r="J72"/>
  <c r="J74"/>
  <c r="J70"/>
  <c r="J35" i="31"/>
  <c r="J34"/>
  <c r="J36" s="1"/>
  <c r="J34" i="24"/>
  <c r="J36" s="1"/>
  <c r="J35"/>
  <c r="J34" i="29"/>
  <c r="J35"/>
  <c r="J89" i="8"/>
  <c r="J87"/>
  <c r="J85"/>
  <c r="J88"/>
  <c r="J86"/>
  <c r="J84"/>
  <c r="J73" i="21"/>
  <c r="J71"/>
  <c r="J70"/>
  <c r="J75" s="1"/>
  <c r="J126" s="1"/>
  <c r="J74"/>
  <c r="J72"/>
  <c r="J86" i="23"/>
  <c r="J84"/>
  <c r="J82"/>
  <c r="J81"/>
  <c r="J85"/>
  <c r="J83"/>
  <c r="J73" i="14"/>
  <c r="J71"/>
  <c r="J74"/>
  <c r="J72"/>
  <c r="J70"/>
  <c r="J42" i="9"/>
  <c r="J41"/>
  <c r="J43" s="1"/>
  <c r="J35" i="10"/>
  <c r="J34"/>
  <c r="J73" i="27"/>
  <c r="J71"/>
  <c r="J72"/>
  <c r="J70"/>
  <c r="J74"/>
  <c r="J75" i="3"/>
  <c r="J126" s="1"/>
  <c r="J87" i="25"/>
  <c r="J96" s="1"/>
  <c r="J98" s="1"/>
  <c r="J127" s="1"/>
  <c r="J87" i="3"/>
  <c r="J96" s="1"/>
  <c r="J98" s="1"/>
  <c r="J127" s="1"/>
  <c r="J116" i="36"/>
  <c r="J120" s="1"/>
  <c r="J131" s="1"/>
  <c r="J132" s="1"/>
  <c r="B42" i="1" s="1"/>
  <c r="D42" s="1"/>
  <c r="F42" s="1"/>
  <c r="H42" s="1"/>
  <c r="J99" i="19"/>
  <c r="J78"/>
  <c r="J89"/>
  <c r="J42"/>
  <c r="J133"/>
  <c r="J74" i="7"/>
  <c r="J72"/>
  <c r="J70"/>
  <c r="J73"/>
  <c r="J71"/>
  <c r="J86"/>
  <c r="J84"/>
  <c r="J82"/>
  <c r="J85"/>
  <c r="J83"/>
  <c r="J81"/>
  <c r="J73" i="24"/>
  <c r="J71"/>
  <c r="J70"/>
  <c r="J74"/>
  <c r="J72"/>
  <c r="J74" i="26"/>
  <c r="J72"/>
  <c r="J70"/>
  <c r="J73"/>
  <c r="J71"/>
  <c r="J86"/>
  <c r="J84"/>
  <c r="J82"/>
  <c r="J83"/>
  <c r="J81"/>
  <c r="J85"/>
  <c r="J74" i="29"/>
  <c r="J72"/>
  <c r="J70"/>
  <c r="J73"/>
  <c r="J71"/>
  <c r="J38" i="8"/>
  <c r="J37"/>
  <c r="J39" s="1"/>
  <c r="J84" i="21"/>
  <c r="J82"/>
  <c r="J85"/>
  <c r="J83"/>
  <c r="J81"/>
  <c r="J86"/>
  <c r="J34" i="23"/>
  <c r="J35"/>
  <c r="J35" i="14"/>
  <c r="J34"/>
  <c r="J36" s="1"/>
  <c r="J85" i="11"/>
  <c r="J83"/>
  <c r="J81"/>
  <c r="J86"/>
  <c r="J84"/>
  <c r="J82"/>
  <c r="J73" i="10"/>
  <c r="J71"/>
  <c r="J74"/>
  <c r="J72"/>
  <c r="J70"/>
  <c r="J85" i="30"/>
  <c r="J83"/>
  <c r="J81"/>
  <c r="J82"/>
  <c r="J86"/>
  <c r="J84"/>
  <c r="J86" i="34"/>
  <c r="J84"/>
  <c r="J82"/>
  <c r="J85"/>
  <c r="J83"/>
  <c r="J81"/>
  <c r="J35" i="27"/>
  <c r="J34"/>
  <c r="J87" i="18"/>
  <c r="J40"/>
  <c r="J131"/>
  <c r="J97"/>
  <c r="J76"/>
  <c r="J85" i="13"/>
  <c r="J83"/>
  <c r="J81"/>
  <c r="J86"/>
  <c r="J84"/>
  <c r="J82"/>
  <c r="J34" i="11"/>
  <c r="J36" s="1"/>
  <c r="J35"/>
  <c r="J35" i="34"/>
  <c r="J34"/>
  <c r="J36" s="1"/>
  <c r="J86" i="27"/>
  <c r="J84"/>
  <c r="J82"/>
  <c r="J85"/>
  <c r="J83"/>
  <c r="J81"/>
  <c r="J75" i="25"/>
  <c r="J126" s="1"/>
  <c r="J36" i="21" l="1"/>
  <c r="J61" s="1"/>
  <c r="J61" i="34"/>
  <c r="J39"/>
  <c r="J61" i="24"/>
  <c r="J39"/>
  <c r="J36" i="20"/>
  <c r="J35"/>
  <c r="J61" i="28"/>
  <c r="J39"/>
  <c r="J92" i="6"/>
  <c r="J90"/>
  <c r="J88"/>
  <c r="J93"/>
  <c r="J91"/>
  <c r="J89"/>
  <c r="J45" i="3"/>
  <c r="J41"/>
  <c r="J46"/>
  <c r="J42"/>
  <c r="J47"/>
  <c r="J43"/>
  <c r="J44"/>
  <c r="J40"/>
  <c r="J61" i="11"/>
  <c r="J39"/>
  <c r="J81" i="18"/>
  <c r="J79"/>
  <c r="J77"/>
  <c r="J82" s="1"/>
  <c r="J133" s="1"/>
  <c r="J80"/>
  <c r="J78"/>
  <c r="J93"/>
  <c r="J91"/>
  <c r="J89"/>
  <c r="J92"/>
  <c r="J90"/>
  <c r="J88"/>
  <c r="J91" i="15"/>
  <c r="J70"/>
  <c r="J81"/>
  <c r="J34"/>
  <c r="J125"/>
  <c r="J41" i="6"/>
  <c r="J42"/>
  <c r="J61" i="13"/>
  <c r="J39"/>
  <c r="J78" i="17"/>
  <c r="J76"/>
  <c r="J79"/>
  <c r="J77"/>
  <c r="J75"/>
  <c r="J76" i="5"/>
  <c r="J74"/>
  <c r="J77"/>
  <c r="J75"/>
  <c r="J73"/>
  <c r="J78" s="1"/>
  <c r="J129" s="1"/>
  <c r="J87" i="13"/>
  <c r="J96" s="1"/>
  <c r="J98" s="1"/>
  <c r="J127" s="1"/>
  <c r="J36" i="27"/>
  <c r="J36" i="23"/>
  <c r="J75" i="27"/>
  <c r="J126" s="1"/>
  <c r="J36" i="10"/>
  <c r="J75" i="14"/>
  <c r="J126" s="1"/>
  <c r="J90" i="8"/>
  <c r="J99" s="1"/>
  <c r="J101" s="1"/>
  <c r="J130" s="1"/>
  <c r="J75" i="33"/>
  <c r="J126" s="1"/>
  <c r="J94" i="9"/>
  <c r="J103" s="1"/>
  <c r="J105" s="1"/>
  <c r="J134" s="1"/>
  <c r="J82"/>
  <c r="J133" s="1"/>
  <c r="J75" i="11"/>
  <c r="J126" s="1"/>
  <c r="J75" i="31"/>
  <c r="J126" s="1"/>
  <c r="J82" i="19"/>
  <c r="J80"/>
  <c r="J83"/>
  <c r="J81"/>
  <c r="J79"/>
  <c r="J86" i="20"/>
  <c r="J84"/>
  <c r="J82"/>
  <c r="J88" s="1"/>
  <c r="J97" s="1"/>
  <c r="J99" s="1"/>
  <c r="J128" s="1"/>
  <c r="J87"/>
  <c r="J85"/>
  <c r="J83"/>
  <c r="J39" i="17"/>
  <c r="J41" s="1"/>
  <c r="J40"/>
  <c r="J37" i="5"/>
  <c r="J39" s="1"/>
  <c r="J38"/>
  <c r="J42" i="18"/>
  <c r="J41"/>
  <c r="J64" i="8"/>
  <c r="J42"/>
  <c r="J94" i="19"/>
  <c r="J92"/>
  <c r="J90"/>
  <c r="J95"/>
  <c r="J93"/>
  <c r="J91"/>
  <c r="J61" i="25"/>
  <c r="J39"/>
  <c r="J61" i="22"/>
  <c r="J39"/>
  <c r="J61" i="33"/>
  <c r="J39"/>
  <c r="J61" i="4"/>
  <c r="J39"/>
  <c r="J81" i="6"/>
  <c r="J79"/>
  <c r="J77"/>
  <c r="J82" s="1"/>
  <c r="J133" s="1"/>
  <c r="J80"/>
  <c r="J78"/>
  <c r="J61" i="30"/>
  <c r="J39"/>
  <c r="J77" i="16"/>
  <c r="J75"/>
  <c r="J73"/>
  <c r="J76"/>
  <c r="J74"/>
  <c r="J89"/>
  <c r="J87"/>
  <c r="J85"/>
  <c r="J88"/>
  <c r="J86"/>
  <c r="J84"/>
  <c r="J87" i="27"/>
  <c r="J96" s="1"/>
  <c r="J98" s="1"/>
  <c r="J127" s="1"/>
  <c r="J87" i="30"/>
  <c r="J96" s="1"/>
  <c r="J98" s="1"/>
  <c r="J127" s="1"/>
  <c r="J75" i="29"/>
  <c r="J126" s="1"/>
  <c r="J87" i="26"/>
  <c r="J96" s="1"/>
  <c r="J98" s="1"/>
  <c r="J127" s="1"/>
  <c r="J75" i="24"/>
  <c r="J126" s="1"/>
  <c r="J87" i="23"/>
  <c r="J96" s="1"/>
  <c r="J98" s="1"/>
  <c r="J127" s="1"/>
  <c r="J36" i="29"/>
  <c r="J75" i="13"/>
  <c r="J126" s="1"/>
  <c r="J87" i="29"/>
  <c r="J96" s="1"/>
  <c r="J98" s="1"/>
  <c r="J127" s="1"/>
  <c r="J87" i="35"/>
  <c r="J96" s="1"/>
  <c r="J98" s="1"/>
  <c r="J127" s="1"/>
  <c r="J78" i="8"/>
  <c r="J129" s="1"/>
  <c r="J87" i="33"/>
  <c r="J96" s="1"/>
  <c r="J98" s="1"/>
  <c r="J127" s="1"/>
  <c r="J87" i="4"/>
  <c r="J96" s="1"/>
  <c r="J98" s="1"/>
  <c r="J127" s="1"/>
  <c r="J75" i="35"/>
  <c r="J126" s="1"/>
  <c r="J61" i="14"/>
  <c r="J39"/>
  <c r="J43" i="19"/>
  <c r="J45" s="1"/>
  <c r="J44"/>
  <c r="J68" i="9"/>
  <c r="J46"/>
  <c r="J61" i="31"/>
  <c r="J39"/>
  <c r="J61" i="32"/>
  <c r="J39"/>
  <c r="J61" i="7"/>
  <c r="J39"/>
  <c r="J75" i="20"/>
  <c r="J73"/>
  <c r="J71"/>
  <c r="J74"/>
  <c r="J72"/>
  <c r="J46" i="12"/>
  <c r="J42"/>
  <c r="J47"/>
  <c r="J43"/>
  <c r="J44"/>
  <c r="J40"/>
  <c r="J45"/>
  <c r="J41"/>
  <c r="J90" i="17"/>
  <c r="J88"/>
  <c r="J86"/>
  <c r="J91"/>
  <c r="J89"/>
  <c r="J87"/>
  <c r="J38" i="16"/>
  <c r="J37"/>
  <c r="J39" s="1"/>
  <c r="J88" i="5"/>
  <c r="J86"/>
  <c r="J84"/>
  <c r="J89"/>
  <c r="J87"/>
  <c r="J85"/>
  <c r="J87" i="34"/>
  <c r="J96" s="1"/>
  <c r="J98" s="1"/>
  <c r="J127" s="1"/>
  <c r="J75" i="10"/>
  <c r="J126" s="1"/>
  <c r="J87" i="11"/>
  <c r="J96" s="1"/>
  <c r="J98" s="1"/>
  <c r="J127" s="1"/>
  <c r="J87" i="21"/>
  <c r="J96" s="1"/>
  <c r="J98" s="1"/>
  <c r="J127" s="1"/>
  <c r="J75" i="26"/>
  <c r="J126" s="1"/>
  <c r="J87" i="7"/>
  <c r="J96" s="1"/>
  <c r="J98" s="1"/>
  <c r="J127" s="1"/>
  <c r="J75"/>
  <c r="J126" s="1"/>
  <c r="J75" i="32"/>
  <c r="J126" s="1"/>
  <c r="J87" i="14"/>
  <c r="J96" s="1"/>
  <c r="J98" s="1"/>
  <c r="J127" s="1"/>
  <c r="J75" i="30"/>
  <c r="J126" s="1"/>
  <c r="J87" i="10"/>
  <c r="J96" s="1"/>
  <c r="J98" s="1"/>
  <c r="J127" s="1"/>
  <c r="J36" i="26"/>
  <c r="J36" i="35"/>
  <c r="J39" i="21" l="1"/>
  <c r="J40" s="1"/>
  <c r="J64" i="16"/>
  <c r="J42"/>
  <c r="J66" i="17"/>
  <c r="J44"/>
  <c r="J61" i="23"/>
  <c r="J39"/>
  <c r="J86" i="15"/>
  <c r="J84"/>
  <c r="J82"/>
  <c r="J88" s="1"/>
  <c r="J97" s="1"/>
  <c r="J99" s="1"/>
  <c r="J128" s="1"/>
  <c r="J87"/>
  <c r="J85"/>
  <c r="J83"/>
  <c r="J61" i="35"/>
  <c r="J39"/>
  <c r="J44" i="32"/>
  <c r="J40"/>
  <c r="J45"/>
  <c r="J41"/>
  <c r="J43"/>
  <c r="J46"/>
  <c r="J47"/>
  <c r="J42"/>
  <c r="J51" i="9"/>
  <c r="J47"/>
  <c r="J52"/>
  <c r="J48"/>
  <c r="J53"/>
  <c r="J49"/>
  <c r="J54"/>
  <c r="J50"/>
  <c r="J44" i="14"/>
  <c r="J40"/>
  <c r="J45"/>
  <c r="J41"/>
  <c r="J46"/>
  <c r="J42"/>
  <c r="J47"/>
  <c r="J43"/>
  <c r="J46" i="4"/>
  <c r="J42"/>
  <c r="J47"/>
  <c r="J43"/>
  <c r="J44"/>
  <c r="J40"/>
  <c r="J45"/>
  <c r="J41"/>
  <c r="J44" i="22"/>
  <c r="J40"/>
  <c r="J45"/>
  <c r="J41"/>
  <c r="J46"/>
  <c r="J47"/>
  <c r="J42"/>
  <c r="J43"/>
  <c r="J35" i="15"/>
  <c r="J37" s="1"/>
  <c r="J36"/>
  <c r="J46" i="11"/>
  <c r="J42"/>
  <c r="J47"/>
  <c r="J43"/>
  <c r="J44"/>
  <c r="J40"/>
  <c r="J45"/>
  <c r="J41"/>
  <c r="J47" i="34"/>
  <c r="J43"/>
  <c r="J44"/>
  <c r="J40"/>
  <c r="J46"/>
  <c r="J42"/>
  <c r="J41"/>
  <c r="J45"/>
  <c r="J43" i="18"/>
  <c r="J84" i="19"/>
  <c r="J135" s="1"/>
  <c r="J37" i="20"/>
  <c r="J61" i="26"/>
  <c r="J39"/>
  <c r="J70" i="19"/>
  <c r="J48"/>
  <c r="J64" i="5"/>
  <c r="J42"/>
  <c r="J61" i="10"/>
  <c r="J39"/>
  <c r="J47" i="13"/>
  <c r="J43"/>
  <c r="J42"/>
  <c r="J44"/>
  <c r="J45"/>
  <c r="J40"/>
  <c r="J48" s="1"/>
  <c r="J62" s="1"/>
  <c r="J64" s="1"/>
  <c r="J125" s="1"/>
  <c r="J129" s="1"/>
  <c r="J46"/>
  <c r="J41"/>
  <c r="J74" i="15"/>
  <c r="J72"/>
  <c r="J75"/>
  <c r="J73"/>
  <c r="J71"/>
  <c r="J94" i="18"/>
  <c r="J103" s="1"/>
  <c r="J105" s="1"/>
  <c r="J134" s="1"/>
  <c r="J48" i="12"/>
  <c r="J62" s="1"/>
  <c r="J64" s="1"/>
  <c r="J125" s="1"/>
  <c r="J129" s="1"/>
  <c r="J76" i="20"/>
  <c r="J127" s="1"/>
  <c r="J96" i="19"/>
  <c r="J105" s="1"/>
  <c r="J107" s="1"/>
  <c r="J136" s="1"/>
  <c r="J94" i="6"/>
  <c r="J103" s="1"/>
  <c r="J105" s="1"/>
  <c r="J134" s="1"/>
  <c r="J46" i="30"/>
  <c r="J42"/>
  <c r="J47"/>
  <c r="J43"/>
  <c r="J40"/>
  <c r="J41"/>
  <c r="J44"/>
  <c r="J45"/>
  <c r="J44" i="7"/>
  <c r="J40"/>
  <c r="J45"/>
  <c r="J41"/>
  <c r="J46"/>
  <c r="J42"/>
  <c r="J47"/>
  <c r="J43"/>
  <c r="J47" i="31"/>
  <c r="J43"/>
  <c r="J44"/>
  <c r="J40"/>
  <c r="J45"/>
  <c r="J46"/>
  <c r="J41"/>
  <c r="J42"/>
  <c r="J61" i="29"/>
  <c r="J39"/>
  <c r="J46" i="33"/>
  <c r="J42"/>
  <c r="J47"/>
  <c r="J43"/>
  <c r="J41"/>
  <c r="J44"/>
  <c r="J45"/>
  <c r="J40"/>
  <c r="J47" i="25"/>
  <c r="J43"/>
  <c r="J44"/>
  <c r="J40"/>
  <c r="J41"/>
  <c r="J42"/>
  <c r="J45"/>
  <c r="J46"/>
  <c r="J50" i="8"/>
  <c r="J46"/>
  <c r="J47"/>
  <c r="J43"/>
  <c r="J48"/>
  <c r="J44"/>
  <c r="J49"/>
  <c r="J45"/>
  <c r="J61" i="27"/>
  <c r="J39"/>
  <c r="J45" i="21"/>
  <c r="J47"/>
  <c r="J44" i="28"/>
  <c r="J40"/>
  <c r="J45"/>
  <c r="J41"/>
  <c r="J46"/>
  <c r="J47"/>
  <c r="J42"/>
  <c r="J43"/>
  <c r="J45" i="24"/>
  <c r="J41"/>
  <c r="J46"/>
  <c r="J42"/>
  <c r="J44"/>
  <c r="J47"/>
  <c r="J40"/>
  <c r="J43"/>
  <c r="J90" i="5"/>
  <c r="J99" s="1"/>
  <c r="J101" s="1"/>
  <c r="J130" s="1"/>
  <c r="J92" i="17"/>
  <c r="J101" s="1"/>
  <c r="J103" s="1"/>
  <c r="J132" s="1"/>
  <c r="J90" i="16"/>
  <c r="J99" s="1"/>
  <c r="J101" s="1"/>
  <c r="J130" s="1"/>
  <c r="J78"/>
  <c r="J129" s="1"/>
  <c r="J80" i="17"/>
  <c r="J131" s="1"/>
  <c r="J43" i="6"/>
  <c r="J48" i="3"/>
  <c r="J62" s="1"/>
  <c r="J64" s="1"/>
  <c r="J125" s="1"/>
  <c r="J129" s="1"/>
  <c r="J41" i="21" l="1"/>
  <c r="J48" s="1"/>
  <c r="J62" s="1"/>
  <c r="J64" s="1"/>
  <c r="J125" s="1"/>
  <c r="J129" s="1"/>
  <c r="J44"/>
  <c r="J43"/>
  <c r="J46"/>
  <c r="J42"/>
  <c r="J112" i="13"/>
  <c r="J44" i="27"/>
  <c r="J40"/>
  <c r="J45"/>
  <c r="J41"/>
  <c r="J42"/>
  <c r="J43"/>
  <c r="J46"/>
  <c r="J47"/>
  <c r="J47" i="26"/>
  <c r="J43"/>
  <c r="J44"/>
  <c r="J40"/>
  <c r="J45"/>
  <c r="J46"/>
  <c r="J41"/>
  <c r="J42"/>
  <c r="J112" i="3"/>
  <c r="J44" i="35"/>
  <c r="J40"/>
  <c r="J45"/>
  <c r="J41"/>
  <c r="J47"/>
  <c r="J43"/>
  <c r="J46"/>
  <c r="J42"/>
  <c r="J46" i="23"/>
  <c r="J42"/>
  <c r="J47"/>
  <c r="J43"/>
  <c r="J40"/>
  <c r="J48" s="1"/>
  <c r="J62" s="1"/>
  <c r="J41"/>
  <c r="J44"/>
  <c r="J45"/>
  <c r="J47" i="16"/>
  <c r="J43"/>
  <c r="J48"/>
  <c r="J44"/>
  <c r="J49"/>
  <c r="J45"/>
  <c r="J50"/>
  <c r="J46"/>
  <c r="J64" i="23"/>
  <c r="J125" s="1"/>
  <c r="J129" s="1"/>
  <c r="J48" i="30"/>
  <c r="J62" s="1"/>
  <c r="J64" s="1"/>
  <c r="J125" s="1"/>
  <c r="J129" s="1"/>
  <c r="J48" i="11"/>
  <c r="J62" s="1"/>
  <c r="J64" s="1"/>
  <c r="J125" s="1"/>
  <c r="J129" s="1"/>
  <c r="J68" i="6"/>
  <c r="J46"/>
  <c r="J49" i="5"/>
  <c r="J45"/>
  <c r="J50"/>
  <c r="J46"/>
  <c r="J47"/>
  <c r="J43"/>
  <c r="J48"/>
  <c r="J44"/>
  <c r="J45" i="29"/>
  <c r="J41"/>
  <c r="J46"/>
  <c r="J42"/>
  <c r="J43"/>
  <c r="J44"/>
  <c r="J47"/>
  <c r="J40"/>
  <c r="J47" i="10"/>
  <c r="J43"/>
  <c r="J44"/>
  <c r="J40"/>
  <c r="J45"/>
  <c r="J41"/>
  <c r="J46"/>
  <c r="J42"/>
  <c r="J55" i="19"/>
  <c r="J51"/>
  <c r="J56"/>
  <c r="J52"/>
  <c r="J53"/>
  <c r="J49"/>
  <c r="J54"/>
  <c r="J50"/>
  <c r="J62" i="20"/>
  <c r="J40"/>
  <c r="J62" i="15"/>
  <c r="J40"/>
  <c r="J48" i="31"/>
  <c r="J62" s="1"/>
  <c r="J64" s="1"/>
  <c r="J125" s="1"/>
  <c r="J129" s="1"/>
  <c r="J48" i="28"/>
  <c r="J62" s="1"/>
  <c r="J64" s="1"/>
  <c r="J125" s="1"/>
  <c r="J129" s="1"/>
  <c r="J51" i="8"/>
  <c r="J65" s="1"/>
  <c r="J67" s="1"/>
  <c r="J128" s="1"/>
  <c r="J132" s="1"/>
  <c r="J48" i="25"/>
  <c r="J62" s="1"/>
  <c r="J64" s="1"/>
  <c r="J125" s="1"/>
  <c r="J129" s="1"/>
  <c r="J48" i="33"/>
  <c r="J62" s="1"/>
  <c r="J64" s="1"/>
  <c r="J125" s="1"/>
  <c r="J129" s="1"/>
  <c r="J48" i="7"/>
  <c r="J62" s="1"/>
  <c r="J64" s="1"/>
  <c r="J125" s="1"/>
  <c r="J129" s="1"/>
  <c r="J112" i="12"/>
  <c r="J68" i="18"/>
  <c r="J46"/>
  <c r="J51" i="17"/>
  <c r="J47"/>
  <c r="J52"/>
  <c r="J48"/>
  <c r="J49"/>
  <c r="J45"/>
  <c r="J50"/>
  <c r="J46"/>
  <c r="J48" i="24"/>
  <c r="J62" s="1"/>
  <c r="J64" s="1"/>
  <c r="J125" s="1"/>
  <c r="J129" s="1"/>
  <c r="J76" i="15"/>
  <c r="J127" s="1"/>
  <c r="J48" i="34"/>
  <c r="J62" s="1"/>
  <c r="J64" s="1"/>
  <c r="J125" s="1"/>
  <c r="J129" s="1"/>
  <c r="J48" i="22"/>
  <c r="J62" s="1"/>
  <c r="J64" s="1"/>
  <c r="J125" s="1"/>
  <c r="J129" s="1"/>
  <c r="J48" i="4"/>
  <c r="J62" s="1"/>
  <c r="J64" s="1"/>
  <c r="J125" s="1"/>
  <c r="J129" s="1"/>
  <c r="J48" i="14"/>
  <c r="J62" s="1"/>
  <c r="J64" s="1"/>
  <c r="J125" s="1"/>
  <c r="J129" s="1"/>
  <c r="J55" i="9"/>
  <c r="J69" s="1"/>
  <c r="J71" s="1"/>
  <c r="J132" s="1"/>
  <c r="J136" s="1"/>
  <c r="J48" i="32"/>
  <c r="J62" s="1"/>
  <c r="J64" s="1"/>
  <c r="J125" s="1"/>
  <c r="J129" s="1"/>
  <c r="J116" i="22" l="1"/>
  <c r="J112"/>
  <c r="J115"/>
  <c r="J113"/>
  <c r="J117" s="1"/>
  <c r="J113" i="7"/>
  <c r="J116"/>
  <c r="J117"/>
  <c r="J112"/>
  <c r="J112" i="31"/>
  <c r="J112" i="23"/>
  <c r="J112" i="4"/>
  <c r="J113"/>
  <c r="J117" s="1"/>
  <c r="J51" i="18"/>
  <c r="J47"/>
  <c r="J52"/>
  <c r="J48"/>
  <c r="J53"/>
  <c r="J49"/>
  <c r="J54"/>
  <c r="J50"/>
  <c r="J115" i="8"/>
  <c r="J45" i="20"/>
  <c r="J41"/>
  <c r="J46"/>
  <c r="J42"/>
  <c r="J47"/>
  <c r="J43"/>
  <c r="J48"/>
  <c r="J44"/>
  <c r="J112" i="11"/>
  <c r="J57" i="19"/>
  <c r="J71" s="1"/>
  <c r="J73" s="1"/>
  <c r="J134" s="1"/>
  <c r="J138" s="1"/>
  <c r="J51" i="5"/>
  <c r="J65" s="1"/>
  <c r="J67" s="1"/>
  <c r="J128" s="1"/>
  <c r="J132" s="1"/>
  <c r="J51" i="16"/>
  <c r="J65" s="1"/>
  <c r="J67" s="1"/>
  <c r="J128" s="1"/>
  <c r="J132" s="1"/>
  <c r="J48" i="35"/>
  <c r="J62" s="1"/>
  <c r="J64" s="1"/>
  <c r="J125" s="1"/>
  <c r="J129" s="1"/>
  <c r="J48" i="26"/>
  <c r="J62" s="1"/>
  <c r="J64" s="1"/>
  <c r="J125" s="1"/>
  <c r="J129" s="1"/>
  <c r="J113" i="13"/>
  <c r="J115" s="1"/>
  <c r="J112" i="14"/>
  <c r="J112" i="24"/>
  <c r="J113" s="1"/>
  <c r="J112" i="25"/>
  <c r="J112" i="30"/>
  <c r="J113" i="12"/>
  <c r="J116" s="1"/>
  <c r="J113" i="3"/>
  <c r="J117" s="1"/>
  <c r="J112" i="32"/>
  <c r="J112" i="21"/>
  <c r="J113"/>
  <c r="J117" s="1"/>
  <c r="J124" i="9"/>
  <c r="J119"/>
  <c r="J120"/>
  <c r="J122"/>
  <c r="J112" i="34"/>
  <c r="J117" s="1"/>
  <c r="J113"/>
  <c r="J115" s="1"/>
  <c r="J116"/>
  <c r="J117" i="33"/>
  <c r="J112"/>
  <c r="J113"/>
  <c r="J115" s="1"/>
  <c r="J112" i="28"/>
  <c r="J47" i="15"/>
  <c r="J43"/>
  <c r="J48"/>
  <c r="J44"/>
  <c r="J45"/>
  <c r="J41"/>
  <c r="J46"/>
  <c r="J42"/>
  <c r="J52" i="6"/>
  <c r="J48"/>
  <c r="J53"/>
  <c r="J49"/>
  <c r="J54"/>
  <c r="J50"/>
  <c r="J51"/>
  <c r="J47"/>
  <c r="J53" i="17"/>
  <c r="J67" s="1"/>
  <c r="J69" s="1"/>
  <c r="J130" s="1"/>
  <c r="J134" s="1"/>
  <c r="J48" i="10"/>
  <c r="J62" s="1"/>
  <c r="J64" s="1"/>
  <c r="J125" s="1"/>
  <c r="J129" s="1"/>
  <c r="J48" i="29"/>
  <c r="J62" s="1"/>
  <c r="J64" s="1"/>
  <c r="J125" s="1"/>
  <c r="J129" s="1"/>
  <c r="J48" i="27"/>
  <c r="J62" s="1"/>
  <c r="J64" s="1"/>
  <c r="J125" s="1"/>
  <c r="J129" s="1"/>
  <c r="J117" i="13"/>
  <c r="J115" i="21" l="1"/>
  <c r="J119" s="1"/>
  <c r="J130" s="1"/>
  <c r="J131" s="1"/>
  <c r="J116" i="31"/>
  <c r="J118" i="17"/>
  <c r="J122"/>
  <c r="J117"/>
  <c r="J122" i="19"/>
  <c r="J125"/>
  <c r="J126"/>
  <c r="J121"/>
  <c r="J112" i="10"/>
  <c r="J112" i="26"/>
  <c r="J116" i="5"/>
  <c r="J120"/>
  <c r="J115"/>
  <c r="J55" i="6"/>
  <c r="J69" s="1"/>
  <c r="J71" s="1"/>
  <c r="J132" s="1"/>
  <c r="J136" s="1"/>
  <c r="J116" i="28"/>
  <c r="J116" i="21"/>
  <c r="J116" i="3"/>
  <c r="J113" i="11"/>
  <c r="J115" s="1"/>
  <c r="J49" i="20"/>
  <c r="J63" s="1"/>
  <c r="J65" s="1"/>
  <c r="J126" s="1"/>
  <c r="J130" s="1"/>
  <c r="J115" i="4"/>
  <c r="J113" i="31"/>
  <c r="J112" i="27"/>
  <c r="J112" i="29"/>
  <c r="J113"/>
  <c r="J116" s="1"/>
  <c r="J115" i="16"/>
  <c r="J116" i="4"/>
  <c r="J115" i="31"/>
  <c r="J119" s="1"/>
  <c r="J130" s="1"/>
  <c r="J131" s="1"/>
  <c r="J116" i="33"/>
  <c r="J119" s="1"/>
  <c r="J130" s="1"/>
  <c r="J131" s="1"/>
  <c r="J119" i="34"/>
  <c r="J130" s="1"/>
  <c r="J131" s="1"/>
  <c r="J123" i="9"/>
  <c r="J126" s="1"/>
  <c r="J137" s="1"/>
  <c r="J138" s="1"/>
  <c r="J115" i="32"/>
  <c r="J116" i="24"/>
  <c r="J113" i="23"/>
  <c r="J117" s="1"/>
  <c r="J115" i="12"/>
  <c r="J117"/>
  <c r="J119" s="1"/>
  <c r="J130" s="1"/>
  <c r="J131" s="1"/>
  <c r="J112" i="35"/>
  <c r="J117" s="1"/>
  <c r="J113"/>
  <c r="J113" i="28"/>
  <c r="J115" s="1"/>
  <c r="J115" i="3"/>
  <c r="J119" s="1"/>
  <c r="J130" s="1"/>
  <c r="J131" s="1"/>
  <c r="J49" i="15"/>
  <c r="J63" s="1"/>
  <c r="J65" s="1"/>
  <c r="J126" s="1"/>
  <c r="J130" s="1"/>
  <c r="J113" i="32"/>
  <c r="J117" s="1"/>
  <c r="J113" i="30"/>
  <c r="J113" i="25"/>
  <c r="J115" i="24"/>
  <c r="J119" s="1"/>
  <c r="J130" s="1"/>
  <c r="J131" s="1"/>
  <c r="J117"/>
  <c r="J113" i="14"/>
  <c r="J116" i="13"/>
  <c r="J119" s="1"/>
  <c r="J130" s="1"/>
  <c r="J131" s="1"/>
  <c r="J117" i="11"/>
  <c r="J116" i="8"/>
  <c r="J120" s="1"/>
  <c r="J55" i="18"/>
  <c r="J69" s="1"/>
  <c r="J71" s="1"/>
  <c r="J132" s="1"/>
  <c r="J136" s="1"/>
  <c r="J119" i="4"/>
  <c r="J130" s="1"/>
  <c r="J131" s="1"/>
  <c r="J116" i="23"/>
  <c r="J115"/>
  <c r="J119" s="1"/>
  <c r="J130" s="1"/>
  <c r="J131" s="1"/>
  <c r="J117" i="31"/>
  <c r="J115" i="7"/>
  <c r="J119" s="1"/>
  <c r="J130" s="1"/>
  <c r="J131" s="1"/>
  <c r="J119" i="22"/>
  <c r="J130" s="1"/>
  <c r="J131" s="1"/>
  <c r="J132" i="24" l="1"/>
  <c r="J134"/>
  <c r="B30" i="1"/>
  <c r="D30" s="1"/>
  <c r="F30" s="1"/>
  <c r="H30" s="1"/>
  <c r="J132" i="23"/>
  <c r="J134"/>
  <c r="B29" i="1"/>
  <c r="D29" s="1"/>
  <c r="F29" s="1"/>
  <c r="H29" s="1"/>
  <c r="J139" i="9"/>
  <c r="B15" i="1" s="1"/>
  <c r="D15" s="1"/>
  <c r="F15" s="1"/>
  <c r="H15" s="1"/>
  <c r="J141" i="9"/>
  <c r="J132" i="31"/>
  <c r="J134"/>
  <c r="B37" i="1"/>
  <c r="D37" s="1"/>
  <c r="F37" s="1"/>
  <c r="H37" s="1"/>
  <c r="J132" i="7"/>
  <c r="J134"/>
  <c r="B13" i="1"/>
  <c r="D13" s="1"/>
  <c r="F13" s="1"/>
  <c r="H13" s="1"/>
  <c r="J132" i="13"/>
  <c r="J134"/>
  <c r="B19" i="1"/>
  <c r="D19" s="1"/>
  <c r="F19" s="1"/>
  <c r="H19" s="1"/>
  <c r="J134" i="3"/>
  <c r="J132"/>
  <c r="B9" i="1"/>
  <c r="J134" i="12"/>
  <c r="J132"/>
  <c r="B18" i="1"/>
  <c r="D18" s="1"/>
  <c r="F18" s="1"/>
  <c r="H18" s="1"/>
  <c r="J134" i="33"/>
  <c r="J132"/>
  <c r="B39" i="1"/>
  <c r="D39" s="1"/>
  <c r="F39" s="1"/>
  <c r="H39" s="1"/>
  <c r="J134" i="22"/>
  <c r="J132"/>
  <c r="B28" i="1"/>
  <c r="D28" s="1"/>
  <c r="F28" s="1"/>
  <c r="H28" s="1"/>
  <c r="J116" i="25"/>
  <c r="J115"/>
  <c r="J114" i="15"/>
  <c r="J117"/>
  <c r="J118"/>
  <c r="J113"/>
  <c r="J134" i="34"/>
  <c r="J132"/>
  <c r="B40" i="1"/>
  <c r="D40" s="1"/>
  <c r="F40" s="1"/>
  <c r="H40" s="1"/>
  <c r="J118" i="8"/>
  <c r="J119"/>
  <c r="J115" i="35"/>
  <c r="J116" i="32"/>
  <c r="J119" s="1"/>
  <c r="J130" s="1"/>
  <c r="J131" s="1"/>
  <c r="J115" i="29"/>
  <c r="J122" i="5"/>
  <c r="J133" s="1"/>
  <c r="J134" s="1"/>
  <c r="J118"/>
  <c r="J120" i="17"/>
  <c r="J124" s="1"/>
  <c r="J135" s="1"/>
  <c r="J136" s="1"/>
  <c r="J116" i="11"/>
  <c r="J119" s="1"/>
  <c r="J130" s="1"/>
  <c r="J131" s="1"/>
  <c r="J115" i="30"/>
  <c r="J117"/>
  <c r="J113" i="20"/>
  <c r="J119" i="18"/>
  <c r="J117" i="28"/>
  <c r="J119" s="1"/>
  <c r="J130" s="1"/>
  <c r="J131" s="1"/>
  <c r="J116" i="35"/>
  <c r="J119" s="1"/>
  <c r="J130" s="1"/>
  <c r="J131" s="1"/>
  <c r="J116" i="30"/>
  <c r="J117" i="29"/>
  <c r="J119" i="30"/>
  <c r="J130" s="1"/>
  <c r="J131" s="1"/>
  <c r="J119" i="5"/>
  <c r="J115" i="26"/>
  <c r="J121" i="17"/>
  <c r="J117" i="25"/>
  <c r="J115" i="14"/>
  <c r="J117"/>
  <c r="J119" s="1"/>
  <c r="J130" s="1"/>
  <c r="J131" s="1"/>
  <c r="J116"/>
  <c r="J134" i="4"/>
  <c r="J132"/>
  <c r="B10" i="1"/>
  <c r="D10" s="1"/>
  <c r="F10" s="1"/>
  <c r="H10" s="1"/>
  <c r="J134" i="21"/>
  <c r="J132"/>
  <c r="B27" i="1"/>
  <c r="D27" s="1"/>
  <c r="F27" s="1"/>
  <c r="H27" s="1"/>
  <c r="J119" i="6"/>
  <c r="J124" s="1"/>
  <c r="J120"/>
  <c r="J123" s="1"/>
  <c r="J122"/>
  <c r="J122" i="8"/>
  <c r="J133" s="1"/>
  <c r="J134" s="1"/>
  <c r="J119" i="25"/>
  <c r="J130" s="1"/>
  <c r="J131" s="1"/>
  <c r="J116" i="16"/>
  <c r="J119"/>
  <c r="J119" i="29"/>
  <c r="J130" s="1"/>
  <c r="J131" s="1"/>
  <c r="J117" i="27"/>
  <c r="J113"/>
  <c r="J116" s="1"/>
  <c r="J113" i="26"/>
  <c r="J117" s="1"/>
  <c r="J116"/>
  <c r="J113" i="10"/>
  <c r="J124" i="19"/>
  <c r="J128" s="1"/>
  <c r="J139" s="1"/>
  <c r="J140" s="1"/>
  <c r="J118" i="20" l="1"/>
  <c r="J114"/>
  <c r="J117" s="1"/>
  <c r="J137" i="17"/>
  <c r="B23" i="1" s="1"/>
  <c r="D23" s="1"/>
  <c r="F23" s="1"/>
  <c r="H23" s="1"/>
  <c r="J139" i="17"/>
  <c r="J134" i="32"/>
  <c r="J132"/>
  <c r="B38" i="1"/>
  <c r="D38" s="1"/>
  <c r="F38" s="1"/>
  <c r="H38" s="1"/>
  <c r="J132" i="28"/>
  <c r="J134"/>
  <c r="B34" i="1"/>
  <c r="D34" s="1"/>
  <c r="F34" s="1"/>
  <c r="H34" s="1"/>
  <c r="J132" i="35"/>
  <c r="J134"/>
  <c r="B41" i="1"/>
  <c r="D41" s="1"/>
  <c r="F41" s="1"/>
  <c r="H41" s="1"/>
  <c r="J132" i="14"/>
  <c r="J134"/>
  <c r="B20" i="1"/>
  <c r="D20" s="1"/>
  <c r="F20" s="1"/>
  <c r="H20" s="1"/>
  <c r="J132" i="11"/>
  <c r="J134"/>
  <c r="B17" i="1"/>
  <c r="D17" s="1"/>
  <c r="F17" s="1"/>
  <c r="H17" s="1"/>
  <c r="J141" i="19"/>
  <c r="B25" i="1" s="1"/>
  <c r="D25" s="1"/>
  <c r="F25" s="1"/>
  <c r="H25" s="1"/>
  <c r="J143" i="19"/>
  <c r="J123" i="18"/>
  <c r="J135" i="5"/>
  <c r="B11" i="1" s="1"/>
  <c r="D11" s="1"/>
  <c r="F11" s="1"/>
  <c r="H11" s="1"/>
  <c r="J137" i="5"/>
  <c r="J120" i="16"/>
  <c r="J118"/>
  <c r="J122" s="1"/>
  <c r="J133" s="1"/>
  <c r="J134" s="1"/>
  <c r="D9" i="1"/>
  <c r="J120" i="18"/>
  <c r="J115" i="27"/>
  <c r="J119" s="1"/>
  <c r="J130" s="1"/>
  <c r="J131" s="1"/>
  <c r="J115" i="10"/>
  <c r="J119" s="1"/>
  <c r="J130" s="1"/>
  <c r="J131" s="1"/>
  <c r="J117"/>
  <c r="J116"/>
  <c r="J134" i="25"/>
  <c r="J132"/>
  <c r="B31" i="1"/>
  <c r="D31" s="1"/>
  <c r="F31" s="1"/>
  <c r="H31" s="1"/>
  <c r="J134" i="30"/>
  <c r="J132"/>
  <c r="B36" i="1"/>
  <c r="D36" s="1"/>
  <c r="F36" s="1"/>
  <c r="H36" s="1"/>
  <c r="J126" i="6"/>
  <c r="J137" s="1"/>
  <c r="J138" s="1"/>
  <c r="J119" i="26"/>
  <c r="J130" s="1"/>
  <c r="J131" s="1"/>
  <c r="J122" i="18"/>
  <c r="J126" s="1"/>
  <c r="J137" s="1"/>
  <c r="J138" s="1"/>
  <c r="J132" i="29"/>
  <c r="J134"/>
  <c r="B35" i="1"/>
  <c r="D35" s="1"/>
  <c r="F35" s="1"/>
  <c r="H35" s="1"/>
  <c r="J137" i="8"/>
  <c r="J135"/>
  <c r="B14" i="1" s="1"/>
  <c r="D14" s="1"/>
  <c r="F14" s="1"/>
  <c r="H14" s="1"/>
  <c r="J124" i="18"/>
  <c r="J116" i="20"/>
  <c r="J120" s="1"/>
  <c r="J131" s="1"/>
  <c r="J132" s="1"/>
  <c r="J116" i="15"/>
  <c r="J120" s="1"/>
  <c r="J131" s="1"/>
  <c r="J132" s="1"/>
  <c r="J139" i="18" l="1"/>
  <c r="B24" i="1" s="1"/>
  <c r="D24" s="1"/>
  <c r="F24" s="1"/>
  <c r="H24" s="1"/>
  <c r="J141" i="18"/>
  <c r="J133" i="15"/>
  <c r="B21" i="1" s="1"/>
  <c r="D21" s="1"/>
  <c r="F21" s="1"/>
  <c r="H21" s="1"/>
  <c r="J135" i="15"/>
  <c r="J132" i="10"/>
  <c r="J134"/>
  <c r="B16" i="1"/>
  <c r="D16" s="1"/>
  <c r="F16" s="1"/>
  <c r="H16" s="1"/>
  <c r="J135" i="16"/>
  <c r="B22" i="1" s="1"/>
  <c r="D22" s="1"/>
  <c r="F22" s="1"/>
  <c r="H22" s="1"/>
  <c r="J137" i="16"/>
  <c r="J132" i="27"/>
  <c r="J134"/>
  <c r="B33" i="1"/>
  <c r="D33" s="1"/>
  <c r="F33" s="1"/>
  <c r="H33" s="1"/>
  <c r="J132" i="26"/>
  <c r="J134"/>
  <c r="B32" i="1"/>
  <c r="D32" s="1"/>
  <c r="F32" s="1"/>
  <c r="H32" s="1"/>
  <c r="F9"/>
  <c r="J133" i="20"/>
  <c r="J135"/>
  <c r="B26" i="1"/>
  <c r="D26" s="1"/>
  <c r="F26" s="1"/>
  <c r="H26" s="1"/>
  <c r="J139" i="6"/>
  <c r="B12" i="1" s="1"/>
  <c r="J141" i="6"/>
  <c r="D12" i="1" l="1"/>
  <c r="B43"/>
  <c r="H9"/>
  <c r="F12" l="1"/>
  <c r="D43"/>
  <c r="H12" l="1"/>
  <c r="H43" s="1"/>
  <c r="F43"/>
</calcChain>
</file>

<file path=xl/sharedStrings.xml><?xml version="1.0" encoding="utf-8"?>
<sst xmlns="http://schemas.openxmlformats.org/spreadsheetml/2006/main" count="6949" uniqueCount="367">
  <si>
    <t>PROPOSTA</t>
  </si>
  <si>
    <t>(IDENTIFICAÇÃO DA EMPRESA)</t>
  </si>
  <si>
    <t>Resumo Valor Estimativo da Contratação - Apoio Administrativo</t>
  </si>
  <si>
    <t>Posto</t>
  </si>
  <si>
    <t>Valor Mensal por Empregado</t>
  </si>
  <si>
    <t>Quantidade Empregados Por Posto</t>
  </si>
  <si>
    <t>Valor Mensal do Posto</t>
  </si>
  <si>
    <t>Quantidade de Postos</t>
  </si>
  <si>
    <t xml:space="preserve">Valor Mensal </t>
  </si>
  <si>
    <t>Meses Execução do Serviço</t>
  </si>
  <si>
    <t>Valor Anual do Posto de Serviço</t>
  </si>
  <si>
    <t>Tratorista – Hora Extra</t>
  </si>
  <si>
    <t>Tratorista – Hora extra em DSR e feriados</t>
  </si>
  <si>
    <t>Capineiro – Hora extra</t>
  </si>
  <si>
    <t>Capineiro – Hora extra em DSR e feriados</t>
  </si>
  <si>
    <t>Motorista – Adicional Noturno</t>
  </si>
  <si>
    <t>Motorista – Hora extra</t>
  </si>
  <si>
    <t>Motorista – Ad. Not. sobre hora extra</t>
  </si>
  <si>
    <t>Motorista – Hora extra em DSR e feriados</t>
  </si>
  <si>
    <t>Motorista – Ad. Not. sobre hora extra em DSR</t>
  </si>
  <si>
    <t>Auxiliar de Laboratório</t>
  </si>
  <si>
    <t>Supervisor</t>
  </si>
  <si>
    <t>Diárias</t>
  </si>
  <si>
    <t>TOTAL</t>
  </si>
  <si>
    <t>CARGO</t>
  </si>
  <si>
    <t>INSUMOS *</t>
  </si>
  <si>
    <t>QUANTIDADE ANUAL</t>
  </si>
  <si>
    <t>VALOR UNITÁRIO</t>
  </si>
  <si>
    <t>VALOR TOTAL ANUAL</t>
  </si>
  <si>
    <t>CUSTO MENSAL</t>
  </si>
  <si>
    <t>PESSOAL DA ADMINISTRAÇÃO (INCLUSIVE TCO)</t>
  </si>
  <si>
    <t>UNIFORME</t>
  </si>
  <si>
    <t>Camisa de manga curta</t>
  </si>
  <si>
    <t xml:space="preserve">Calça </t>
  </si>
  <si>
    <t>Calçado apropriado (par)</t>
  </si>
  <si>
    <t>Meia (par)</t>
  </si>
  <si>
    <t>Agasalho apropriado (jaqueta forrada)</t>
  </si>
  <si>
    <t>Crachá de identificação em PVC</t>
  </si>
  <si>
    <t>TOTAL:</t>
  </si>
  <si>
    <t>TRATORISTA</t>
  </si>
  <si>
    <t>EQUIPAMENTOS DE SEGURANÇA</t>
  </si>
  <si>
    <t>Chapéu para proteção de radiações</t>
  </si>
  <si>
    <t>Botas de PVC cano longo (par)</t>
  </si>
  <si>
    <t>Óculos de segurança</t>
  </si>
  <si>
    <t>Conjunto completo de vestimenta impermeável de tivek-DuPont</t>
  </si>
  <si>
    <t>Máscara (respiradora) facial total com filtros respiradores</t>
  </si>
  <si>
    <t xml:space="preserve">Protetor auricular tipo concha </t>
  </si>
  <si>
    <t>Respirador tipo PFF3</t>
  </si>
  <si>
    <t>Luvas de Látex nitrílico cano longo (par)</t>
  </si>
  <si>
    <t>Creme de proteção contra óleos</t>
  </si>
  <si>
    <t>Protetor auricular de inserção</t>
  </si>
  <si>
    <t>Capa de Chuva longa</t>
  </si>
  <si>
    <t>Luvas de raspa (par)</t>
  </si>
  <si>
    <t>Luva de Vaqueta (par)</t>
  </si>
  <si>
    <t>Touca arabe para sol</t>
  </si>
  <si>
    <t>Protetor solar fator 50</t>
  </si>
  <si>
    <t>CAPINEIRO</t>
  </si>
  <si>
    <t xml:space="preserve">Óculos de segurança </t>
  </si>
  <si>
    <t>Máscara (respirador) semi facial total</t>
  </si>
  <si>
    <t>Protetor auricular tipo concha</t>
  </si>
  <si>
    <t>Bota de couro com biqueira de aço (par)</t>
  </si>
  <si>
    <t>Perneira com alma de aço (par)</t>
  </si>
  <si>
    <t>Chapéu para proteção de raios solares</t>
  </si>
  <si>
    <t>Capa de Chuva longa </t>
  </si>
  <si>
    <t>Luva de raspa (par)</t>
  </si>
  <si>
    <t>Luva de Vaqueta (par)</t>
  </si>
  <si>
    <t>Luva de látex cano longo (par)</t>
  </si>
  <si>
    <t>Luva de Látex Nitrílico cano longo (par)</t>
  </si>
  <si>
    <t>OPERADOR DE CALDEIRA</t>
  </si>
  <si>
    <t>Capacete de segurança com viseira</t>
  </si>
  <si>
    <t>Avental para alta temperatura</t>
  </si>
  <si>
    <t>Luvas de raspa (par)</t>
  </si>
  <si>
    <t>ZELADOR 12X36</t>
  </si>
  <si>
    <t>UNIFORME/EQUIPAMENTO</t>
  </si>
  <si>
    <t>Lanterna de Led com carregador</t>
  </si>
  <si>
    <t xml:space="preserve">Capa de Chuva </t>
  </si>
  <si>
    <t>Bota de borracha cano médio (par)</t>
  </si>
  <si>
    <t>ZELADOR 44h</t>
  </si>
  <si>
    <t>MAGAREFE</t>
  </si>
  <si>
    <t>Bota de segurança de PVC (par)</t>
  </si>
  <si>
    <t>Luvas de aço inox com adaptador (par)</t>
  </si>
  <si>
    <t>Japona Térmica</t>
  </si>
  <si>
    <t>Luva de látex (par)</t>
  </si>
  <si>
    <t xml:space="preserve">Avental impermeável </t>
  </si>
  <si>
    <t>Touca sanfonada descartável (pct c/ 100)</t>
  </si>
  <si>
    <t>Máscara descartável (pct c/ 100)</t>
  </si>
  <si>
    <t>MOTORISTA</t>
  </si>
  <si>
    <t>Calçado aproriado (par)</t>
  </si>
  <si>
    <t>Calça social</t>
  </si>
  <si>
    <t xml:space="preserve">Camisa social </t>
  </si>
  <si>
    <t xml:space="preserve">Sapato social </t>
  </si>
  <si>
    <t>Botas de PVC cano médio (par)</t>
  </si>
  <si>
    <t>ATENDENTE DE ENFERMAGEM DIURNO</t>
  </si>
  <si>
    <t xml:space="preserve">Jaleco de algodão </t>
  </si>
  <si>
    <t>Luvas de procedimentos latex (cx c/ 100)</t>
  </si>
  <si>
    <t>Óculos de proteção</t>
  </si>
  <si>
    <t>ATENDENTE DE ENFERMAGEM NOTURNO</t>
  </si>
  <si>
    <t>AUXILIAR DE CONSERVAÇÃO DE ALIMENTOS COM INSALUBRIDADE</t>
  </si>
  <si>
    <t>Luvas de látex (par)</t>
  </si>
  <si>
    <t>Avental de brim</t>
  </si>
  <si>
    <t>AUXILIAR DE CONSERVAÇÃO DE ALIMENTOS SEM INSALUBRIDADE</t>
  </si>
  <si>
    <t>Avental impermeável</t>
  </si>
  <si>
    <t xml:space="preserve">QUEIJEIRO </t>
  </si>
  <si>
    <t>LAVADOR DE ROUPAS</t>
  </si>
  <si>
    <t>Óculos de segurança </t>
  </si>
  <si>
    <t>Luvas de Látex (par)</t>
  </si>
  <si>
    <t>OPERADOR DE COPIADORA DIURNO</t>
  </si>
  <si>
    <t>OPERADOR DE COPIADORA NOTURNO</t>
  </si>
  <si>
    <t>LABORATORISTA</t>
  </si>
  <si>
    <t>Avental de PVC</t>
  </si>
  <si>
    <t>Luva de Couro</t>
  </si>
  <si>
    <t>Protetor facial com viseira em acrílico</t>
  </si>
  <si>
    <t>Luvas de PVC Nitrílico (par)</t>
  </si>
  <si>
    <t>AUXILIAR DE LABORATÓRIO</t>
  </si>
  <si>
    <t>TÉCNICO EM REDES</t>
  </si>
  <si>
    <t>Cinto de segurança tipo paraquedista</t>
  </si>
  <si>
    <t>Capacete de proteção</t>
  </si>
  <si>
    <t>Óculos de proteção com protetor UV</t>
  </si>
  <si>
    <t>Luva de vaqueta</t>
  </si>
  <si>
    <t>Capa de chuva</t>
  </si>
  <si>
    <t xml:space="preserve">VIGIA 12X36 DIURNO </t>
  </si>
  <si>
    <t>Camisa de manga curta (tipo gandola)</t>
  </si>
  <si>
    <t>Calça - (tipo farda)</t>
  </si>
  <si>
    <t>Calçado aproriado - coturno (par)</t>
  </si>
  <si>
    <t>Boné com emblema da contratada</t>
  </si>
  <si>
    <t>Cinto</t>
  </si>
  <si>
    <t>Capa de Chuva em PVC forrada</t>
  </si>
  <si>
    <t xml:space="preserve">EQUIPAMENTOS </t>
  </si>
  <si>
    <t>Livro de ocorrências</t>
  </si>
  <si>
    <t>Fiel trançado, com apito</t>
  </si>
  <si>
    <t>Rádio comunicador</t>
  </si>
  <si>
    <t xml:space="preserve">VIGIA 12X36 NOTURNO </t>
  </si>
  <si>
    <t>Lanterna de Led</t>
  </si>
  <si>
    <t>TORRADOR DE CAFÉ</t>
  </si>
  <si>
    <t>Luva para alta temperatura</t>
  </si>
  <si>
    <t>Avental de couro para calor</t>
  </si>
  <si>
    <t>SUPERVISOR</t>
  </si>
  <si>
    <t>Bota de PVC cano médio (par)</t>
  </si>
  <si>
    <t>* Observar descrição detalhada dos insumos no Termo de Referência.</t>
  </si>
  <si>
    <t>Discriminação dos Serviços</t>
  </si>
  <si>
    <t>A</t>
  </si>
  <si>
    <t>Data de apresentação da proposta</t>
  </si>
  <si>
    <t>B</t>
  </si>
  <si>
    <t>Município</t>
  </si>
  <si>
    <t>Machado-MG</t>
  </si>
  <si>
    <t>C</t>
  </si>
  <si>
    <t>Ano do Acordo, Convenção ou Dissídio Coletivo</t>
  </si>
  <si>
    <t>2020/2020</t>
  </si>
  <si>
    <t>D</t>
  </si>
  <si>
    <t>Nº de meses de execução contratual</t>
  </si>
  <si>
    <t>Identificação do Serviço</t>
  </si>
  <si>
    <t>Tipo de Serviço</t>
  </si>
  <si>
    <t>Unidade de Medida</t>
  </si>
  <si>
    <t>Quantidade total a contratar (em função da unidade de medida)</t>
  </si>
  <si>
    <t>Pessoal da Administração</t>
  </si>
  <si>
    <t>Dados para composição dos custos referentes à mão de obra</t>
  </si>
  <si>
    <t>Tipo de serviço (mesmo serviço com características distintas)</t>
  </si>
  <si>
    <t>Classificação Brasileira de Ocupações (CBO)</t>
  </si>
  <si>
    <t>4110-05</t>
  </si>
  <si>
    <t>Salário Nominativo da Categoria Profissional</t>
  </si>
  <si>
    <t>Horário de trabalho</t>
  </si>
  <si>
    <t>Seg a sex 07 às 22 e sáb 07 às 11, respeitando 44h</t>
  </si>
  <si>
    <t>Categoria profissional (vinculada à execução contratual)</t>
  </si>
  <si>
    <t>SIND. EMPRES ASSEIO/CONS EST MG</t>
  </si>
  <si>
    <t>Data base da categoria (dia/mês/ano)</t>
  </si>
  <si>
    <t>MÓDULO 1 - COMPOSIÇÃO DA REMUNERAÇÃO</t>
  </si>
  <si>
    <t>COMPOSIÇÃO DA REMUNERAÇÃO</t>
  </si>
  <si>
    <t>%</t>
  </si>
  <si>
    <t>VALOR (R$)</t>
  </si>
  <si>
    <t>Salário Base</t>
  </si>
  <si>
    <t xml:space="preserve">Adicional Periculosidade </t>
  </si>
  <si>
    <t>Adicional Insalubridade</t>
  </si>
  <si>
    <t>Adicional Noturno</t>
  </si>
  <si>
    <t>E</t>
  </si>
  <si>
    <t>Adicional de Hora Noturna Reduzida</t>
  </si>
  <si>
    <t>TOTAL DO MÓDULO 1</t>
  </si>
  <si>
    <t>MÓDULO 2 – ENCARGOS E BENEFÍCIOS ANUAIS, MENSAIS E DIÁRIOS</t>
  </si>
  <si>
    <t>Submódulo 2.1 - 13º Salário, Férias e Adicional de Férias</t>
  </si>
  <si>
    <t>Base de cálculo: Módulo 1</t>
  </si>
  <si>
    <t xml:space="preserve">13 (Décimo terceiro) salário </t>
  </si>
  <si>
    <t>Férias e Adicional de Férias</t>
  </si>
  <si>
    <t>TOTAL SUBMÓDULO 2.1</t>
  </si>
  <si>
    <t>Submódulo 2.2 - GPS, FGTS e Outras Contribuições</t>
  </si>
  <si>
    <t>Base de cálculo: Módulo 1 + Submódulo 2.1</t>
  </si>
  <si>
    <t xml:space="preserve">INSS  </t>
  </si>
  <si>
    <t xml:space="preserve">Salário Educação </t>
  </si>
  <si>
    <t>SAT (Seguro Acidente de Trabalho)</t>
  </si>
  <si>
    <t>SESC ou SESI</t>
  </si>
  <si>
    <t xml:space="preserve">SENAI - SENAC </t>
  </si>
  <si>
    <t>F</t>
  </si>
  <si>
    <t xml:space="preserve">SEBRAE </t>
  </si>
  <si>
    <t>G</t>
  </si>
  <si>
    <t xml:space="preserve">INCRA </t>
  </si>
  <si>
    <t>H</t>
  </si>
  <si>
    <t xml:space="preserve">FGTS </t>
  </si>
  <si>
    <t>TOTAL SUBMÓDULO 2.2</t>
  </si>
  <si>
    <t>Submódulo 2.3 - Benefícios Mensais e Diários</t>
  </si>
  <si>
    <t xml:space="preserve">Transporte </t>
  </si>
  <si>
    <t xml:space="preserve">Auxílio-Refeição/Alimentação </t>
  </si>
  <si>
    <t>Cesta Básica</t>
  </si>
  <si>
    <t>Seguro de Vida em Grupo</t>
  </si>
  <si>
    <t>Assistência Médica</t>
  </si>
  <si>
    <t>Assistência Odontológica</t>
  </si>
  <si>
    <t>TOTAL SUBMÓDULO 2.3</t>
  </si>
  <si>
    <t>QUADRO-RESUMO DO MÓDULO 2 - ENCARGOS, BENEFÍCIOS ANUAIS, MENSAIS E DIÁRIOS</t>
  </si>
  <si>
    <t>Módulo 2 - Encargos, Benefícios Anuais, Mensais e Diários</t>
  </si>
  <si>
    <t>2.1</t>
  </si>
  <si>
    <t>13º Salário, Férias e Adicional de Férias</t>
  </si>
  <si>
    <t>2.2</t>
  </si>
  <si>
    <t>GPS, FGTS e Outras Contribuições</t>
  </si>
  <si>
    <t>2.3</t>
  </si>
  <si>
    <t>Benefícios Mensais e Diários</t>
  </si>
  <si>
    <t>TOTAL DO MÓDULO 2</t>
  </si>
  <si>
    <t>MÓDULO 3 – PROVISÃO PARA RESCISÃO</t>
  </si>
  <si>
    <t>PROVISÃO PARA RESCISÃO</t>
  </si>
  <si>
    <t>Aviso Prévio Indenizado</t>
  </si>
  <si>
    <t>Incidência do FGTS sobre Aviso Prévio Indenizado</t>
  </si>
  <si>
    <t xml:space="preserve">Aviso Prévio Trabalhado </t>
  </si>
  <si>
    <t>*A partir do segundo ano: 0,21%</t>
  </si>
  <si>
    <t xml:space="preserve">Incidência do Submódulo 2.2 sobre o Aviso Prévio Trabalhado </t>
  </si>
  <si>
    <t>Multa sobre FGTS incidente sobre Aviso Prévio Trabalhado e Aviso Prévio Indenizado</t>
  </si>
  <si>
    <t>TOTAL DO MÓDULO 3</t>
  </si>
  <si>
    <t>MÓDULO 4 – CUSTO DE REPOSIÇÃO DO PROFISSIONAL AUSENTE</t>
  </si>
  <si>
    <t>Submódulo 4.1 – Substituto nas Ausências Legais</t>
  </si>
  <si>
    <t xml:space="preserve">Substituto nas Férias </t>
  </si>
  <si>
    <t>Substituto nas Ausências Legais</t>
  </si>
  <si>
    <t>Substituto na Licença Paternidade</t>
  </si>
  <si>
    <t xml:space="preserve">Substituto na Ausência por Acidente de Trabalho </t>
  </si>
  <si>
    <t>Substituto no Afastamento Maternidade</t>
  </si>
  <si>
    <t>Incidência do Submódulo 2.2</t>
  </si>
  <si>
    <t>TOTAL DO SUBMÓDULO 4.1</t>
  </si>
  <si>
    <t>Submódulo 4.2 – Intrajornada</t>
  </si>
  <si>
    <t>Intrajornada indenizada</t>
  </si>
  <si>
    <t>TOTAL SUBMÓDULO 4.2</t>
  </si>
  <si>
    <t>QUADRO RESUMO DO MÓDULO 4 – CUSTO DE REPOSIÇÃO DO PROFISSIONAL AUSENTE</t>
  </si>
  <si>
    <t>Módulo 4 – Custo de Reposição do Profissional Ausente</t>
  </si>
  <si>
    <t>4.1</t>
  </si>
  <si>
    <t>4.2</t>
  </si>
  <si>
    <t>Intrajornada</t>
  </si>
  <si>
    <t>TOTAL DO MÓDULO 4</t>
  </si>
  <si>
    <t>MÓDULO 5 – INSUMOS DIVERSOS</t>
  </si>
  <si>
    <t>INSUMOS DIVERSOS</t>
  </si>
  <si>
    <t xml:space="preserve">Uniformes </t>
  </si>
  <si>
    <t>Equipamentos</t>
  </si>
  <si>
    <t>Equipamentos de Segurança</t>
  </si>
  <si>
    <t>Outros (especificar)</t>
  </si>
  <si>
    <t>TOTAL DO MÓDULO 5</t>
  </si>
  <si>
    <t>MÓDULO 6 – CUSTOS INDIRETOS, TRIBUTOS E LUCRO</t>
  </si>
  <si>
    <t>CUSTOS INDIRETOS, TRIBUTOS E LUCRO</t>
  </si>
  <si>
    <t>Custos Indiretos</t>
  </si>
  <si>
    <t>Lucro</t>
  </si>
  <si>
    <t>TRIBUTOS</t>
  </si>
  <si>
    <t>C.1</t>
  </si>
  <si>
    <t>PIS</t>
  </si>
  <si>
    <t>C.2</t>
  </si>
  <si>
    <t>COFINS</t>
  </si>
  <si>
    <t>C.3</t>
  </si>
  <si>
    <t>ISS</t>
  </si>
  <si>
    <t>TOTAL DO MÓDULO 6</t>
  </si>
  <si>
    <t>QUADRO RESUMO DO CUSTO POR EMPREGADO</t>
  </si>
  <si>
    <t>Mão-de-Obra vinculada à execução contratual (valor por empregado)</t>
  </si>
  <si>
    <t>Subtotal (A + B + C + D + E)</t>
  </si>
  <si>
    <t>PREÇO TOTAL POR EMPREGADO</t>
  </si>
  <si>
    <t>PREÇO TOTAL POR POSTO (S)</t>
  </si>
  <si>
    <t>FATOR “K”</t>
  </si>
  <si>
    <t>Tratorista</t>
  </si>
  <si>
    <t>6410-15</t>
  </si>
  <si>
    <t>*Salário justificado</t>
  </si>
  <si>
    <t>Anexo II – TR</t>
  </si>
  <si>
    <t>Tratorista – Hora extra</t>
  </si>
  <si>
    <t>Base de cálculo (Salário base + adicional de insalubridade)</t>
  </si>
  <si>
    <t>Valor da Hora Extra</t>
  </si>
  <si>
    <t>Reflexo da Hora Extra no DSR</t>
  </si>
  <si>
    <t>PREÇO TOTAL DA HORA</t>
  </si>
  <si>
    <t>VALO TOTAL DO SERVIÇO (S)</t>
  </si>
  <si>
    <t>Tratorista – HE em DSR e feriados</t>
  </si>
  <si>
    <t>I</t>
  </si>
  <si>
    <t>J</t>
  </si>
  <si>
    <t>K</t>
  </si>
  <si>
    <t>Valor da Hora Extra no DSR e feriado</t>
  </si>
  <si>
    <t>L</t>
  </si>
  <si>
    <t>Reflexo da hora extra no DSR em DSR</t>
  </si>
  <si>
    <t>PREÇO TOTAL  DA HORA</t>
  </si>
  <si>
    <t>Capineiro</t>
  </si>
  <si>
    <t>6220-20</t>
  </si>
  <si>
    <t>Seg a sex 05 às 22 e sáb 07 às 11, respeitando 44h</t>
  </si>
  <si>
    <t>Capineiro – Hora Extra</t>
  </si>
  <si>
    <t>VALOR TOTAL DO SERVIÇO (S)</t>
  </si>
  <si>
    <t>Capineiro – HE em DSR e feriados</t>
  </si>
  <si>
    <t>2018/2019</t>
  </si>
  <si>
    <t>Operador de caldeira</t>
  </si>
  <si>
    <t>8621-20</t>
  </si>
  <si>
    <t>SIND INTERM IND CONST CIVIL SUL MG</t>
  </si>
  <si>
    <t>Zelador 12x36 Noturno</t>
  </si>
  <si>
    <t>5142-20</t>
  </si>
  <si>
    <t>18 às 06</t>
  </si>
  <si>
    <t>Zelador 44 horas</t>
  </si>
  <si>
    <t>Seg a sex 06 às 22 e sáb 07 às 11, respeitando 44h</t>
  </si>
  <si>
    <t>Magarefe</t>
  </si>
  <si>
    <t>8485-20</t>
  </si>
  <si>
    <t>SIND INT IND ALIM PANIF CONF MASSAS ALIM S MINAS</t>
  </si>
  <si>
    <t>CCT - CLÁUSULA DÉCIMA PRIMEIRA</t>
  </si>
  <si>
    <t>CCT - CLÁUSULA DÉCIMA TERCEIRA</t>
  </si>
  <si>
    <t>CCT - CLÁUSULA DÉCIMA SEGUNDA</t>
  </si>
  <si>
    <t>Motorista</t>
  </si>
  <si>
    <t>*Não é benéfico para o trabalhador</t>
  </si>
  <si>
    <t>Motorista – Ad Noturno</t>
  </si>
  <si>
    <t>Base de cálculo (Salário base)</t>
  </si>
  <si>
    <t>Reflexo do Adicional Noturno sobre DSR</t>
  </si>
  <si>
    <t>PREÇO TOTAL</t>
  </si>
  <si>
    <t>Motorista – Ad. Not. s/ HE</t>
  </si>
  <si>
    <t>Valor do Adicional Noturno sobre Hora Extra</t>
  </si>
  <si>
    <t>Reflexo do Adicional noturno sobre a Hora Extra em DSR</t>
  </si>
  <si>
    <t>Motorista – HE em DSR e feriados</t>
  </si>
  <si>
    <t>Motorista – Ad. Not. s/ HE em DSR</t>
  </si>
  <si>
    <t>M</t>
  </si>
  <si>
    <t>Valor do Adicional Noturno sobre a Hora Extra em DSR ou feriado</t>
  </si>
  <si>
    <t>N</t>
  </si>
  <si>
    <t>Reflexo do Adicional Noturno sobre a Hora Extra em DSR ou feriado</t>
  </si>
  <si>
    <t>Atendente de Enfermagem Diurno</t>
  </si>
  <si>
    <t>5151-10</t>
  </si>
  <si>
    <t>SIND INST BENEF RELIG E FILANT DO EST MG</t>
  </si>
  <si>
    <t>CCT - CLAUSULA DÉCIMA QUARTA</t>
  </si>
  <si>
    <t>Atendente de Enfermagem Noturno</t>
  </si>
  <si>
    <t>Seg a sex 06 às 23 e sáb 07 às 11, respeitando 44h</t>
  </si>
  <si>
    <t>*Hora noturna 60 min conf. CCT</t>
  </si>
  <si>
    <t>Aux. Conservação Alimentos – INSALUBRE</t>
  </si>
  <si>
    <t>Aux. Conservação Alimentos</t>
  </si>
  <si>
    <t>Queijeiro</t>
  </si>
  <si>
    <t>8482-10</t>
  </si>
  <si>
    <t>2019/2020</t>
  </si>
  <si>
    <t>Lavador de Roupa</t>
  </si>
  <si>
    <t>5164-05</t>
  </si>
  <si>
    <t>FECOMÉRCIO/MG</t>
  </si>
  <si>
    <t>2021/2021</t>
  </si>
  <si>
    <t>Operador de Copiadora Diurno</t>
  </si>
  <si>
    <t>4151-30</t>
  </si>
  <si>
    <t>SIND EMPRES ASSEIO CONS EST MG</t>
  </si>
  <si>
    <t>Operador de Copiadora Noturno</t>
  </si>
  <si>
    <t>2020/2021</t>
  </si>
  <si>
    <t>Laboratorista</t>
  </si>
  <si>
    <t>3011-10</t>
  </si>
  <si>
    <t>SIND. NAC EMPR ARQUIT E ENG CONS</t>
  </si>
  <si>
    <t>CLÁUSULA DÉCIMA PRIMEIRA</t>
  </si>
  <si>
    <t>CLÁUSULA NONA</t>
  </si>
  <si>
    <t>Aux. Laboratório</t>
  </si>
  <si>
    <t>8181-10</t>
  </si>
  <si>
    <t>Técnico em Redes</t>
  </si>
  <si>
    <t>3133-10</t>
  </si>
  <si>
    <t>SINDINFOR/MG</t>
  </si>
  <si>
    <t>Vigia 12x36 Diurno</t>
  </si>
  <si>
    <t>5174-20</t>
  </si>
  <si>
    <t>06 às 18 horas</t>
  </si>
  <si>
    <t>Vigia 12x36 Noturno</t>
  </si>
  <si>
    <t>18 às 06 horas</t>
  </si>
  <si>
    <t>Torrador de café</t>
  </si>
  <si>
    <t>8416-10</t>
  </si>
  <si>
    <t>4101-05</t>
  </si>
  <si>
    <t>Pessoal da Adm TCO</t>
  </si>
  <si>
    <t>Despesas com viagens</t>
  </si>
  <si>
    <t>Diária</t>
  </si>
  <si>
    <t>Quantidade</t>
  </si>
  <si>
    <t>Valor máximo</t>
  </si>
  <si>
    <t>Adiantamento de despesa de viagem</t>
  </si>
  <si>
    <t>*Retenção conf. IN 1234/2012</t>
  </si>
  <si>
    <t>T.A. MG001439/2021</t>
  </si>
  <si>
    <t>2021/2022</t>
  </si>
</sst>
</file>

<file path=xl/styles.xml><?xml version="1.0" encoding="utf-8"?>
<styleSheet xmlns="http://schemas.openxmlformats.org/spreadsheetml/2006/main">
  <numFmts count="6">
    <numFmt numFmtId="164" formatCode="[$R$-416]\ #,##0.00;[Red]\-[$R$-416]\ #,##0.00"/>
    <numFmt numFmtId="165" formatCode="&quot; R$ &quot;#,##0.00\ ;&quot; R$ (&quot;#,##0.00\);&quot; R$ -&quot;#\ ;@\ "/>
    <numFmt numFmtId="166" formatCode="d/m/yyyy"/>
    <numFmt numFmtId="167" formatCode="&quot;R$ &quot;#,##0.00\ ;[Red]&quot;(R$ &quot;#,##0.00\)"/>
    <numFmt numFmtId="168" formatCode="* #,##0.00\ ;\-* #,##0.00\ ;* \-#\ ;@\ "/>
    <numFmt numFmtId="169" formatCode="* #,##0.00\ ;* \(#,##0.00\);* \-#\ ;@\ "/>
  </numFmts>
  <fonts count="12">
    <font>
      <sz val="10"/>
      <color rgb="FF000000"/>
      <name val="Arial"/>
      <charset val="1"/>
    </font>
    <font>
      <b/>
      <sz val="10"/>
      <color rgb="FF000000"/>
      <name val="Times New Roman"/>
      <family val="1"/>
      <charset val="1"/>
    </font>
    <font>
      <i/>
      <sz val="10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FFFFFF"/>
      <name val="Times New Roman"/>
      <family val="1"/>
      <charset val="1"/>
    </font>
    <font>
      <sz val="10"/>
      <color rgb="FF0000FF"/>
      <name val="Times New Roman"/>
      <family val="1"/>
      <charset val="1"/>
    </font>
    <font>
      <sz val="9"/>
      <color rgb="FF000000"/>
      <name val="Times New Roman"/>
      <family val="1"/>
      <charset val="1"/>
    </font>
    <font>
      <sz val="10"/>
      <name val="Times New Roman"/>
      <family val="1"/>
      <charset val="1"/>
    </font>
    <font>
      <sz val="9"/>
      <color rgb="FF000000"/>
      <name val="Arial"/>
      <family val="2"/>
      <charset val="1"/>
    </font>
  </fonts>
  <fills count="13">
    <fill>
      <patternFill patternType="none"/>
    </fill>
    <fill>
      <patternFill patternType="gray125"/>
    </fill>
    <fill>
      <patternFill patternType="solid">
        <fgColor rgb="FFCCFFCC"/>
        <bgColor rgb="FFCCFFFF"/>
      </patternFill>
    </fill>
    <fill>
      <patternFill patternType="solid">
        <fgColor rgb="FF6699CC"/>
        <bgColor rgb="FF808080"/>
      </patternFill>
    </fill>
    <fill>
      <patternFill patternType="solid">
        <fgColor rgb="FFB2B2B2"/>
        <bgColor rgb="FFBFBFBF"/>
      </patternFill>
    </fill>
    <fill>
      <patternFill patternType="solid">
        <fgColor rgb="FFDDDDDD"/>
        <bgColor rgb="FFCCCCCC"/>
      </patternFill>
    </fill>
    <fill>
      <patternFill patternType="solid">
        <fgColor rgb="FF000000"/>
        <bgColor rgb="FF003300"/>
      </patternFill>
    </fill>
    <fill>
      <patternFill patternType="solid">
        <fgColor rgb="FFCCCCCC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BFBFBF"/>
      </patternFill>
    </fill>
    <fill>
      <patternFill patternType="solid">
        <fgColor rgb="FFFFF200"/>
        <bgColor rgb="FFFFFF00"/>
      </patternFill>
    </fill>
    <fill>
      <patternFill patternType="solid">
        <fgColor rgb="FFFFFF00"/>
        <bgColor rgb="FFFFF200"/>
      </patternFill>
    </fill>
    <fill>
      <patternFill patternType="solid">
        <fgColor rgb="FFBFBFBF"/>
        <bgColor rgb="FFC0C0C0"/>
      </patternFill>
    </fill>
  </fills>
  <borders count="1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169">
    <xf numFmtId="0" fontId="0" fillId="0" borderId="0" xfId="0"/>
    <xf numFmtId="0" fontId="1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0" fillId="6" borderId="11" xfId="0" applyFont="1" applyFill="1" applyBorder="1" applyAlignment="1">
      <alignment vertical="center"/>
    </xf>
    <xf numFmtId="0" fontId="6" fillId="5" borderId="1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4" fontId="1" fillId="4" borderId="10" xfId="0" applyNumberFormat="1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164" fontId="1" fillId="4" borderId="9" xfId="0" applyNumberFormat="1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5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1" fontId="6" fillId="3" borderId="11" xfId="0" applyNumberFormat="1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center" vertical="center" wrapText="1"/>
    </xf>
    <xf numFmtId="4" fontId="6" fillId="3" borderId="11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1" fontId="0" fillId="0" borderId="11" xfId="0" applyNumberFormat="1" applyFont="1" applyBorder="1" applyAlignment="1">
      <alignment horizontal="center" vertical="center"/>
    </xf>
    <xf numFmtId="164" fontId="0" fillId="2" borderId="11" xfId="0" applyNumberFormat="1" applyFont="1" applyFill="1" applyBorder="1" applyAlignment="1" applyProtection="1">
      <alignment vertical="center"/>
      <protection locked="0"/>
    </xf>
    <xf numFmtId="164" fontId="0" fillId="0" borderId="11" xfId="0" applyNumberFormat="1" applyFont="1" applyBorder="1" applyAlignment="1">
      <alignment horizontal="center" vertical="center"/>
    </xf>
    <xf numFmtId="164" fontId="0" fillId="0" borderId="12" xfId="0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12" xfId="0" applyFont="1" applyBorder="1" applyAlignment="1">
      <alignment vertical="center"/>
    </xf>
    <xf numFmtId="1" fontId="0" fillId="0" borderId="12" xfId="0" applyNumberFormat="1" applyFont="1" applyBorder="1" applyAlignment="1">
      <alignment horizontal="center" vertical="center"/>
    </xf>
    <xf numFmtId="164" fontId="6" fillId="5" borderId="12" xfId="0" applyNumberFormat="1" applyFont="1" applyFill="1" applyBorder="1" applyAlignment="1">
      <alignment horizontal="center" vertical="center"/>
    </xf>
    <xf numFmtId="0" fontId="0" fillId="6" borderId="11" xfId="0" applyFont="1" applyFill="1" applyBorder="1" applyAlignment="1">
      <alignment vertical="center"/>
    </xf>
    <xf numFmtId="0" fontId="0" fillId="0" borderId="11" xfId="0" applyFont="1" applyBorder="1" applyAlignment="1">
      <alignment horizontal="left" wrapText="1"/>
    </xf>
    <xf numFmtId="0" fontId="0" fillId="0" borderId="11" xfId="0" applyFont="1" applyBorder="1" applyAlignment="1">
      <alignment vertical="center" wrapText="1"/>
    </xf>
    <xf numFmtId="164" fontId="6" fillId="7" borderId="11" xfId="0" applyNumberFormat="1" applyFont="1" applyFill="1" applyBorder="1" applyAlignment="1">
      <alignment horizontal="center" vertical="center"/>
    </xf>
    <xf numFmtId="0" fontId="4" fillId="0" borderId="0" xfId="0" applyFont="1" applyAlignment="1"/>
    <xf numFmtId="0" fontId="0" fillId="0" borderId="0" xfId="0" applyFont="1" applyAlignment="1">
      <alignment horizontal="center"/>
    </xf>
    <xf numFmtId="0" fontId="0" fillId="0" borderId="0" xfId="0" applyFont="1"/>
    <xf numFmtId="0" fontId="3" fillId="8" borderId="0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166" fontId="3" fillId="2" borderId="11" xfId="0" applyNumberFormat="1" applyFont="1" applyFill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3" borderId="11" xfId="0" applyFont="1" applyFill="1" applyBorder="1" applyAlignment="1">
      <alignment horizontal="center"/>
    </xf>
    <xf numFmtId="167" fontId="3" fillId="2" borderId="11" xfId="0" applyNumberFormat="1" applyFont="1" applyFill="1" applyBorder="1" applyAlignment="1" applyProtection="1">
      <alignment horizontal="center"/>
      <protection locked="0"/>
    </xf>
    <xf numFmtId="0" fontId="3" fillId="8" borderId="0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64" fontId="3" fillId="0" borderId="1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left" vertical="center"/>
    </xf>
    <xf numFmtId="166" fontId="3" fillId="0" borderId="11" xfId="0" applyNumberFormat="1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164" fontId="3" fillId="0" borderId="11" xfId="0" applyNumberFormat="1" applyFont="1" applyBorder="1" applyAlignment="1" applyProtection="1">
      <alignment horizontal="center"/>
      <protection locked="0"/>
    </xf>
    <xf numFmtId="10" fontId="3" fillId="0" borderId="11" xfId="0" applyNumberFormat="1" applyFont="1" applyBorder="1" applyAlignment="1" applyProtection="1">
      <alignment horizontal="center"/>
      <protection locked="0"/>
    </xf>
    <xf numFmtId="168" fontId="3" fillId="0" borderId="0" xfId="0" applyNumberFormat="1" applyFont="1" applyAlignment="1">
      <alignment horizontal="center" vertical="center"/>
    </xf>
    <xf numFmtId="164" fontId="1" fillId="3" borderId="11" xfId="0" applyNumberFormat="1" applyFont="1" applyFill="1" applyBorder="1" applyAlignment="1" applyProtection="1">
      <alignment horizontal="center"/>
      <protection locked="0"/>
    </xf>
    <xf numFmtId="164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1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0" fontId="3" fillId="0" borderId="11" xfId="0" applyNumberFormat="1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10" fontId="1" fillId="0" borderId="11" xfId="0" applyNumberFormat="1" applyFont="1" applyBorder="1" applyAlignment="1">
      <alignment horizontal="center"/>
    </xf>
    <xf numFmtId="164" fontId="1" fillId="3" borderId="11" xfId="0" applyNumberFormat="1" applyFont="1" applyFill="1" applyBorder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  <xf numFmtId="10" fontId="1" fillId="0" borderId="16" xfId="0" applyNumberFormat="1" applyFont="1" applyBorder="1" applyAlignment="1">
      <alignment horizontal="center"/>
    </xf>
    <xf numFmtId="169" fontId="1" fillId="0" borderId="16" xfId="0" applyNumberFormat="1" applyFont="1" applyBorder="1" applyAlignment="1">
      <alignment horizontal="center"/>
    </xf>
    <xf numFmtId="164" fontId="1" fillId="0" borderId="11" xfId="0" applyNumberFormat="1" applyFont="1" applyBorder="1" applyAlignment="1">
      <alignment horizontal="center"/>
    </xf>
    <xf numFmtId="10" fontId="3" fillId="2" borderId="11" xfId="0" applyNumberFormat="1" applyFont="1" applyFill="1" applyBorder="1" applyAlignment="1" applyProtection="1">
      <alignment horizontal="center"/>
      <protection locked="0"/>
    </xf>
    <xf numFmtId="10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10" fontId="1" fillId="0" borderId="11" xfId="0" applyNumberFormat="1" applyFont="1" applyBorder="1" applyAlignment="1" applyProtection="1">
      <alignment horizontal="center"/>
      <protection locked="0"/>
    </xf>
    <xf numFmtId="0" fontId="8" fillId="8" borderId="0" xfId="0" applyFont="1" applyFill="1" applyBorder="1" applyAlignment="1">
      <alignment horizontal="center" vertical="center"/>
    </xf>
    <xf numFmtId="169" fontId="0" fillId="0" borderId="0" xfId="0" applyNumberFormat="1" applyFont="1" applyAlignment="1" applyProtection="1">
      <alignment horizontal="center"/>
      <protection locked="0"/>
    </xf>
    <xf numFmtId="0" fontId="8" fillId="0" borderId="0" xfId="0" applyFont="1" applyAlignment="1">
      <alignment horizontal="center" vertical="center"/>
    </xf>
    <xf numFmtId="164" fontId="3" fillId="2" borderId="11" xfId="0" applyNumberFormat="1" applyFont="1" applyFill="1" applyBorder="1" applyAlignment="1" applyProtection="1">
      <alignment horizontal="center"/>
      <protection locked="0"/>
    </xf>
    <xf numFmtId="169" fontId="9" fillId="0" borderId="0" xfId="0" applyNumberFormat="1" applyFont="1" applyAlignment="1">
      <alignment horizontal="left" vertical="center"/>
    </xf>
    <xf numFmtId="0" fontId="0" fillId="0" borderId="0" xfId="0" applyFont="1" applyAlignment="1">
      <alignment wrapText="1"/>
    </xf>
    <xf numFmtId="0" fontId="1" fillId="8" borderId="0" xfId="0" applyFont="1" applyFill="1" applyBorder="1" applyAlignment="1">
      <alignment horizontal="center"/>
    </xf>
    <xf numFmtId="10" fontId="3" fillId="10" borderId="0" xfId="0" applyNumberFormat="1" applyFont="1" applyFill="1" applyBorder="1" applyAlignment="1">
      <alignment horizontal="left" vertical="center"/>
    </xf>
    <xf numFmtId="10" fontId="3" fillId="0" borderId="0" xfId="0" applyNumberFormat="1" applyFont="1" applyAlignment="1">
      <alignment horizontal="left" vertical="center"/>
    </xf>
    <xf numFmtId="164" fontId="1" fillId="3" borderId="0" xfId="0" applyNumberFormat="1" applyFont="1" applyFill="1" applyBorder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4" fontId="1" fillId="0" borderId="17" xfId="0" applyNumberFormat="1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169" fontId="3" fillId="0" borderId="11" xfId="0" applyNumberFormat="1" applyFont="1" applyBorder="1" applyAlignment="1"/>
    <xf numFmtId="0" fontId="1" fillId="8" borderId="11" xfId="0" applyFont="1" applyFill="1" applyBorder="1" applyAlignment="1">
      <alignment horizontal="center"/>
    </xf>
    <xf numFmtId="169" fontId="3" fillId="0" borderId="11" xfId="0" applyNumberFormat="1" applyFont="1" applyBorder="1" applyAlignment="1">
      <alignment horizontal="center"/>
    </xf>
    <xf numFmtId="169" fontId="1" fillId="0" borderId="11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0" fontId="3" fillId="3" borderId="11" xfId="0" applyNumberFormat="1" applyFont="1" applyFill="1" applyBorder="1" applyAlignment="1">
      <alignment horizontal="center"/>
    </xf>
    <xf numFmtId="10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167" fontId="10" fillId="2" borderId="11" xfId="0" applyNumberFormat="1" applyFont="1" applyFill="1" applyBorder="1" applyAlignment="1" applyProtection="1">
      <alignment horizontal="center"/>
      <protection locked="0"/>
    </xf>
    <xf numFmtId="0" fontId="10" fillId="11" borderId="0" xfId="0" applyFont="1" applyFill="1" applyBorder="1" applyAlignment="1">
      <alignment horizontal="left" vertical="center"/>
    </xf>
    <xf numFmtId="9" fontId="3" fillId="0" borderId="11" xfId="0" applyNumberFormat="1" applyFont="1" applyBorder="1" applyAlignment="1" applyProtection="1">
      <alignment horizontal="center"/>
      <protection locked="0"/>
    </xf>
    <xf numFmtId="0" fontId="0" fillId="0" borderId="0" xfId="0" applyFont="1" applyProtection="1">
      <protection locked="0"/>
    </xf>
    <xf numFmtId="0" fontId="11" fillId="0" borderId="0" xfId="0" applyFont="1" applyAlignment="1">
      <alignment horizontal="left" vertical="center" wrapText="1"/>
    </xf>
    <xf numFmtId="167" fontId="10" fillId="12" borderId="11" xfId="0" applyNumberFormat="1" applyFont="1" applyFill="1" applyBorder="1" applyAlignment="1">
      <alignment horizontal="center"/>
    </xf>
    <xf numFmtId="164" fontId="3" fillId="8" borderId="11" xfId="0" applyNumberFormat="1" applyFont="1" applyFill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</xf>
    <xf numFmtId="164" fontId="1" fillId="0" borderId="11" xfId="0" applyNumberFormat="1" applyFont="1" applyBorder="1" applyAlignment="1" applyProtection="1">
      <alignment horizontal="center"/>
    </xf>
    <xf numFmtId="10" fontId="3" fillId="0" borderId="11" xfId="0" applyNumberFormat="1" applyFont="1" applyBorder="1" applyAlignment="1" applyProtection="1">
      <alignment horizontal="center"/>
    </xf>
    <xf numFmtId="164" fontId="3" fillId="0" borderId="11" xfId="0" applyNumberFormat="1" applyFont="1" applyBorder="1" applyAlignment="1" applyProtection="1">
      <alignment horizontal="center"/>
    </xf>
    <xf numFmtId="10" fontId="1" fillId="0" borderId="11" xfId="0" applyNumberFormat="1" applyFont="1" applyBorder="1" applyAlignment="1" applyProtection="1">
      <alignment horizontal="center"/>
    </xf>
    <xf numFmtId="164" fontId="1" fillId="3" borderId="11" xfId="0" applyNumberFormat="1" applyFont="1" applyFill="1" applyBorder="1" applyAlignment="1" applyProtection="1">
      <alignment horizontal="center"/>
    </xf>
    <xf numFmtId="169" fontId="0" fillId="0" borderId="0" xfId="0" applyNumberFormat="1" applyFont="1" applyAlignment="1">
      <alignment horizontal="center"/>
    </xf>
    <xf numFmtId="164" fontId="3" fillId="8" borderId="11" xfId="0" applyNumberFormat="1" applyFont="1" applyFill="1" applyBorder="1" applyAlignment="1">
      <alignment horizontal="center"/>
    </xf>
    <xf numFmtId="167" fontId="3" fillId="12" borderId="11" xfId="0" applyNumberFormat="1" applyFont="1" applyFill="1" applyBorder="1" applyAlignment="1">
      <alignment horizont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/>
      <protection locked="0"/>
    </xf>
    <xf numFmtId="10" fontId="1" fillId="0" borderId="0" xfId="0" applyNumberFormat="1" applyFont="1" applyAlignment="1" applyProtection="1">
      <alignment horizontal="center"/>
      <protection locked="0"/>
    </xf>
    <xf numFmtId="169" fontId="1" fillId="0" borderId="0" xfId="0" applyNumberFormat="1" applyFont="1" applyAlignment="1" applyProtection="1">
      <alignment horizontal="center"/>
      <protection locked="0"/>
    </xf>
    <xf numFmtId="0" fontId="3" fillId="11" borderId="0" xfId="0" applyFont="1" applyFill="1" applyBorder="1" applyAlignment="1">
      <alignment horizontal="left" vertical="center"/>
    </xf>
    <xf numFmtId="0" fontId="3" fillId="0" borderId="18" xfId="0" applyFont="1" applyBorder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166" fontId="3" fillId="0" borderId="11" xfId="0" applyNumberFormat="1" applyFont="1" applyBorder="1" applyAlignment="1">
      <alignment horizontal="center"/>
    </xf>
    <xf numFmtId="164" fontId="10" fillId="0" borderId="11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0" fillId="0" borderId="18" xfId="0" applyFont="1" applyBorder="1" applyAlignment="1" applyProtection="1">
      <alignment horizontal="left" readingOrder="1"/>
      <protection locked="0"/>
    </xf>
    <xf numFmtId="0" fontId="3" fillId="0" borderId="11" xfId="0" applyFont="1" applyBorder="1" applyAlignment="1">
      <alignment horizontal="center" wrapText="1"/>
    </xf>
    <xf numFmtId="0" fontId="11" fillId="0" borderId="0" xfId="0" applyFont="1" applyAlignment="1" applyProtection="1">
      <alignment horizontal="left" vertical="center" wrapText="1"/>
      <protection locked="0"/>
    </xf>
    <xf numFmtId="169" fontId="11" fillId="0" borderId="0" xfId="0" applyNumberFormat="1" applyFont="1" applyAlignment="1" applyProtection="1">
      <alignment horizontal="left" vertical="center"/>
      <protection locked="0"/>
    </xf>
    <xf numFmtId="167" fontId="3" fillId="0" borderId="11" xfId="0" applyNumberFormat="1" applyFont="1" applyBorder="1" applyAlignment="1">
      <alignment horizontal="center"/>
    </xf>
    <xf numFmtId="0" fontId="0" fillId="0" borderId="0" xfId="0" applyFont="1" applyAlignment="1">
      <alignment horizontal="center" vertical="center" wrapText="1"/>
    </xf>
    <xf numFmtId="9" fontId="3" fillId="0" borderId="11" xfId="0" applyNumberFormat="1" applyFont="1" applyBorder="1" applyAlignment="1">
      <alignment horizontal="center"/>
    </xf>
    <xf numFmtId="10" fontId="3" fillId="8" borderId="11" xfId="0" applyNumberFormat="1" applyFont="1" applyFill="1" applyBorder="1" applyAlignment="1">
      <alignment horizontal="center"/>
    </xf>
    <xf numFmtId="0" fontId="1" fillId="11" borderId="11" xfId="0" applyFont="1" applyFill="1" applyBorder="1" applyAlignment="1">
      <alignment horizontal="center"/>
    </xf>
    <xf numFmtId="0" fontId="3" fillId="11" borderId="11" xfId="0" applyFont="1" applyFill="1" applyBorder="1" applyAlignment="1">
      <alignment horizontal="center"/>
    </xf>
    <xf numFmtId="164" fontId="3" fillId="11" borderId="11" xfId="0" applyNumberFormat="1" applyFont="1" applyFill="1" applyBorder="1" applyAlignment="1">
      <alignment horizontal="center"/>
    </xf>
    <xf numFmtId="10" fontId="3" fillId="8" borderId="0" xfId="0" applyNumberFormat="1" applyFont="1" applyFill="1" applyBorder="1" applyAlignment="1">
      <alignment horizontal="left" vertical="center"/>
    </xf>
    <xf numFmtId="0" fontId="1" fillId="9" borderId="11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" fillId="9" borderId="11" xfId="0" applyFont="1" applyFill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1" fillId="0" borderId="11" xfId="0" applyFont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/>
    </xf>
    <xf numFmtId="0" fontId="3" fillId="0" borderId="18" xfId="0" applyFont="1" applyBorder="1" applyAlignment="1" applyProtection="1">
      <alignment horizontal="left" vertical="center"/>
      <protection locked="0"/>
    </xf>
    <xf numFmtId="0" fontId="0" fillId="0" borderId="18" xfId="0" applyFont="1" applyBorder="1" applyAlignment="1" applyProtection="1">
      <alignment horizontal="left" wrapText="1"/>
      <protection locked="0"/>
    </xf>
    <xf numFmtId="0" fontId="3" fillId="11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6699CC"/>
      <rgbColor rgb="FF993366"/>
      <rgbColor rgb="FFFFFFCC"/>
      <rgbColor rgb="FFDDDDDD"/>
      <rgbColor rgb="FF660066"/>
      <rgbColor rgb="FFFF8080"/>
      <rgbColor rgb="FF0066CC"/>
      <rgbColor rgb="FFCCCCCC"/>
      <rgbColor rgb="FF000080"/>
      <rgbColor rgb="FFFF00FF"/>
      <rgbColor rgb="FFFFF2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BFBFB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B2B2B2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983"/>
  <sheetViews>
    <sheetView showGridLines="0" topLeftCell="A34" zoomScale="120" zoomScaleNormal="120" workbookViewId="0">
      <selection activeCell="A3" activeCellId="3" sqref="I113 J3 I114 A3:I4"/>
    </sheetView>
  </sheetViews>
  <sheetFormatPr defaultColWidth="14.42578125" defaultRowHeight="12.75"/>
  <cols>
    <col min="1" max="1" width="38.140625" customWidth="1"/>
    <col min="2" max="2" width="12.5703125" customWidth="1"/>
    <col min="3" max="3" width="11.7109375" customWidth="1"/>
    <col min="4" max="4" width="15.28515625" customWidth="1"/>
    <col min="5" max="5" width="10.28515625" customWidth="1"/>
    <col min="6" max="6" width="12.5703125" customWidth="1"/>
    <col min="7" max="7" width="10.140625" customWidth="1"/>
    <col min="8" max="8" width="15.140625" customWidth="1"/>
    <col min="9" max="26" width="10.85546875" customWidth="1"/>
  </cols>
  <sheetData>
    <row r="1" spans="1:26" ht="14.25" customHeight="1">
      <c r="A1" s="14" t="s">
        <v>0</v>
      </c>
      <c r="B1" s="14"/>
      <c r="C1" s="14"/>
      <c r="D1" s="14"/>
      <c r="E1" s="14"/>
      <c r="F1" s="14"/>
      <c r="G1" s="14"/>
      <c r="H1" s="14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4.25" customHeight="1">
      <c r="A2" s="14"/>
      <c r="B2" s="14"/>
      <c r="C2" s="14"/>
      <c r="D2" s="14"/>
      <c r="E2" s="14"/>
      <c r="F2" s="14"/>
      <c r="G2" s="14"/>
      <c r="H2" s="14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4.25" customHeight="1">
      <c r="A3" s="13" t="s">
        <v>1</v>
      </c>
      <c r="B3" s="13"/>
      <c r="C3" s="13"/>
      <c r="D3" s="13"/>
      <c r="E3" s="13"/>
      <c r="F3" s="13"/>
      <c r="G3" s="13"/>
      <c r="H3" s="13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4.25" customHeight="1">
      <c r="A4" s="13"/>
      <c r="B4" s="13"/>
      <c r="C4" s="13"/>
      <c r="D4" s="13"/>
      <c r="E4" s="13"/>
      <c r="F4" s="13"/>
      <c r="G4" s="13"/>
      <c r="H4" s="13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4.25" customHeight="1">
      <c r="A5" s="16"/>
      <c r="B5" s="16"/>
      <c r="C5" s="16"/>
      <c r="D5" s="16"/>
      <c r="E5" s="16"/>
      <c r="F5" s="16"/>
      <c r="G5" s="16"/>
      <c r="H5" s="16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25" customHeight="1">
      <c r="A6" s="17"/>
      <c r="B6" s="17"/>
      <c r="C6" s="17"/>
      <c r="D6" s="17"/>
      <c r="E6" s="17"/>
      <c r="F6" s="17"/>
      <c r="G6" s="17"/>
      <c r="H6" s="17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4.25" customHeight="1">
      <c r="A7" s="12" t="s">
        <v>2</v>
      </c>
      <c r="B7" s="12"/>
      <c r="C7" s="12"/>
      <c r="D7" s="12"/>
      <c r="E7" s="12"/>
      <c r="F7" s="12"/>
      <c r="G7" s="12"/>
      <c r="H7" s="12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48" customHeight="1">
      <c r="A8" s="18" t="s">
        <v>3</v>
      </c>
      <c r="B8" s="19" t="s">
        <v>4</v>
      </c>
      <c r="C8" s="19" t="s">
        <v>5</v>
      </c>
      <c r="D8" s="19" t="s">
        <v>6</v>
      </c>
      <c r="E8" s="19" t="s">
        <v>7</v>
      </c>
      <c r="F8" s="19" t="s">
        <v>8</v>
      </c>
      <c r="G8" s="19" t="s">
        <v>9</v>
      </c>
      <c r="H8" s="20" t="s">
        <v>10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4.25" customHeight="1">
      <c r="A9" s="21" t="str">
        <f>'Pessoal da Adm'!B10</f>
        <v>Pessoal da Administração</v>
      </c>
      <c r="B9" s="22">
        <f>'Pessoal da Adm'!J131</f>
        <v>3320.2776135258873</v>
      </c>
      <c r="C9" s="23">
        <v>1</v>
      </c>
      <c r="D9" s="22">
        <f t="shared" ref="D9:D42" si="0">B9*C9</f>
        <v>3320.2776135258873</v>
      </c>
      <c r="E9" s="23">
        <f>'Pessoal da Adm'!F10</f>
        <v>3</v>
      </c>
      <c r="F9" s="22">
        <f>D9*E9</f>
        <v>9960.8328405776629</v>
      </c>
      <c r="G9" s="23">
        <v>12</v>
      </c>
      <c r="H9" s="24">
        <f t="shared" ref="H9:H42" si="1">F9*G9</f>
        <v>119529.99408693195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4.25" customHeight="1">
      <c r="A10" s="21" t="str">
        <f>Tratorista!B10</f>
        <v>Tratorista</v>
      </c>
      <c r="B10" s="22">
        <f>Tratorista!J131</f>
        <v>4457.7364081986198</v>
      </c>
      <c r="C10" s="23">
        <v>1</v>
      </c>
      <c r="D10" s="22">
        <f t="shared" si="0"/>
        <v>4457.7364081986198</v>
      </c>
      <c r="E10" s="23">
        <f>Tratorista!F10</f>
        <v>2</v>
      </c>
      <c r="F10" s="22">
        <f>D10*E10</f>
        <v>8915.4728163972395</v>
      </c>
      <c r="G10" s="23">
        <v>12</v>
      </c>
      <c r="H10" s="24">
        <f t="shared" si="1"/>
        <v>106985.67379676687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4.25" customHeight="1">
      <c r="A11" s="21" t="s">
        <v>11</v>
      </c>
      <c r="B11" s="22">
        <f>'Tratorista-HE'!J135</f>
        <v>2876.0040630586213</v>
      </c>
      <c r="C11" s="23">
        <v>1</v>
      </c>
      <c r="D11" s="22">
        <f t="shared" si="0"/>
        <v>2876.0040630586213</v>
      </c>
      <c r="E11" s="23">
        <f>E10</f>
        <v>2</v>
      </c>
      <c r="F11" s="22">
        <f>D11</f>
        <v>2876.0040630586213</v>
      </c>
      <c r="G11" s="23">
        <v>12</v>
      </c>
      <c r="H11" s="24">
        <f t="shared" si="1"/>
        <v>34512.048756703458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4.25" customHeight="1">
      <c r="A12" s="21" t="s">
        <v>12</v>
      </c>
      <c r="B12" s="22">
        <f>'Tratorista-HE em DSR e feriados'!J139</f>
        <v>1848.8597548233988</v>
      </c>
      <c r="C12" s="23">
        <v>1</v>
      </c>
      <c r="D12" s="22">
        <f t="shared" si="0"/>
        <v>1848.8597548233988</v>
      </c>
      <c r="E12" s="23">
        <f>E10</f>
        <v>2</v>
      </c>
      <c r="F12" s="22">
        <f>D12</f>
        <v>1848.8597548233988</v>
      </c>
      <c r="G12" s="23">
        <v>12</v>
      </c>
      <c r="H12" s="24">
        <f t="shared" si="1"/>
        <v>22186.317057880784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4.25" customHeight="1">
      <c r="A13" s="21" t="str">
        <f>Capineiro!B10</f>
        <v>Capineiro</v>
      </c>
      <c r="B13" s="22">
        <f>Capineiro!J131</f>
        <v>3026.3600216497634</v>
      </c>
      <c r="C13" s="23">
        <v>1</v>
      </c>
      <c r="D13" s="22">
        <f t="shared" si="0"/>
        <v>3026.3600216497634</v>
      </c>
      <c r="E13" s="23">
        <f>Capineiro!F10</f>
        <v>14</v>
      </c>
      <c r="F13" s="22">
        <f>D13*E13</f>
        <v>42369.040303096685</v>
      </c>
      <c r="G13" s="23">
        <v>12</v>
      </c>
      <c r="H13" s="24">
        <f t="shared" si="1"/>
        <v>508428.48363716021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4.25" customHeight="1">
      <c r="A14" s="21" t="s">
        <v>13</v>
      </c>
      <c r="B14" s="22">
        <f>'Capineiro-HE'!J135</f>
        <v>3133.678415557993</v>
      </c>
      <c r="C14" s="23">
        <v>1</v>
      </c>
      <c r="D14" s="22">
        <f t="shared" si="0"/>
        <v>3133.678415557993</v>
      </c>
      <c r="E14" s="23">
        <f>E13</f>
        <v>14</v>
      </c>
      <c r="F14" s="22">
        <f>D14</f>
        <v>3133.678415557993</v>
      </c>
      <c r="G14" s="23">
        <v>12</v>
      </c>
      <c r="H14" s="24">
        <f t="shared" si="1"/>
        <v>37604.140986695915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4.25" customHeight="1">
      <c r="A15" s="21" t="s">
        <v>14</v>
      </c>
      <c r="B15" s="22">
        <f>'Capineiro-HE em DSR e feriados'!J139</f>
        <v>3021.7613292880642</v>
      </c>
      <c r="C15" s="23">
        <v>1</v>
      </c>
      <c r="D15" s="22">
        <f t="shared" si="0"/>
        <v>3021.7613292880642</v>
      </c>
      <c r="E15" s="23">
        <f>E13</f>
        <v>14</v>
      </c>
      <c r="F15" s="22">
        <f>D15</f>
        <v>3021.7613292880642</v>
      </c>
      <c r="G15" s="23">
        <v>12</v>
      </c>
      <c r="H15" s="24">
        <f t="shared" si="1"/>
        <v>36261.135951456774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4.25" customHeight="1">
      <c r="A16" s="21" t="str">
        <f>'Operador de caldeira'!B10</f>
        <v>Operador de caldeira</v>
      </c>
      <c r="B16" s="22">
        <f>'Operador de caldeira'!J131</f>
        <v>3583.0339469931764</v>
      </c>
      <c r="C16" s="23">
        <v>1</v>
      </c>
      <c r="D16" s="22">
        <f t="shared" si="0"/>
        <v>3583.0339469931764</v>
      </c>
      <c r="E16" s="23">
        <f>'Operador de caldeira'!F10</f>
        <v>1</v>
      </c>
      <c r="F16" s="22">
        <f>D16*E16</f>
        <v>3583.0339469931764</v>
      </c>
      <c r="G16" s="23">
        <v>12</v>
      </c>
      <c r="H16" s="24">
        <f t="shared" si="1"/>
        <v>42996.407363918115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4.25" customHeight="1">
      <c r="A17" s="21" t="str">
        <f>'Zelador 12x36 Noturno'!B10</f>
        <v>Zelador 12x36 Noturno</v>
      </c>
      <c r="B17" s="22">
        <f>'Zelador 12x36 Noturno'!J131</f>
        <v>3670.1176861066674</v>
      </c>
      <c r="C17" s="23">
        <v>1</v>
      </c>
      <c r="D17" s="22">
        <f t="shared" si="0"/>
        <v>3670.1176861066674</v>
      </c>
      <c r="E17" s="23">
        <f>'Zelador 12x36 Noturno'!F10</f>
        <v>4</v>
      </c>
      <c r="F17" s="22">
        <f>D17*E17</f>
        <v>14680.47074442667</v>
      </c>
      <c r="G17" s="23">
        <v>12</v>
      </c>
      <c r="H17" s="24">
        <f t="shared" si="1"/>
        <v>176165.64893312004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4.25" customHeight="1">
      <c r="A18" s="21" t="str">
        <f>'Zelador 44h'!B10</f>
        <v>Zelador 44 horas</v>
      </c>
      <c r="B18" s="22">
        <f>'Zelador 44h'!J131</f>
        <v>3361.068813222932</v>
      </c>
      <c r="C18" s="23">
        <v>1</v>
      </c>
      <c r="D18" s="22">
        <f t="shared" si="0"/>
        <v>3361.068813222932</v>
      </c>
      <c r="E18" s="23">
        <f>'Zelador 44h'!F10</f>
        <v>3</v>
      </c>
      <c r="F18" s="22">
        <f>D18*E18</f>
        <v>10083.206439668797</v>
      </c>
      <c r="G18" s="23">
        <v>12</v>
      </c>
      <c r="H18" s="24">
        <f t="shared" si="1"/>
        <v>120998.47727602556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4.25" customHeight="1">
      <c r="A19" s="21" t="str">
        <f>Magarefe!B10</f>
        <v>Magarefe</v>
      </c>
      <c r="B19" s="22">
        <f>Magarefe!J131</f>
        <v>4157.4556614296316</v>
      </c>
      <c r="C19" s="23">
        <v>1</v>
      </c>
      <c r="D19" s="22">
        <f t="shared" si="0"/>
        <v>4157.4556614296316</v>
      </c>
      <c r="E19" s="23">
        <f>Magarefe!F10</f>
        <v>2</v>
      </c>
      <c r="F19" s="22">
        <f>D19*E19</f>
        <v>8314.9113228592632</v>
      </c>
      <c r="G19" s="23">
        <v>12</v>
      </c>
      <c r="H19" s="24">
        <f t="shared" si="1"/>
        <v>99778.935874311166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4.25" customHeight="1">
      <c r="A20" s="21" t="str">
        <f>Motorista!B10</f>
        <v>Motorista</v>
      </c>
      <c r="B20" s="22">
        <f>Motorista!J131</f>
        <v>5447.5758562780738</v>
      </c>
      <c r="C20" s="23">
        <v>1</v>
      </c>
      <c r="D20" s="22">
        <f t="shared" si="0"/>
        <v>5447.5758562780738</v>
      </c>
      <c r="E20" s="23">
        <f>Motorista!F10</f>
        <v>2</v>
      </c>
      <c r="F20" s="22">
        <f>D20*E20</f>
        <v>10895.151712556148</v>
      </c>
      <c r="G20" s="23">
        <v>12</v>
      </c>
      <c r="H20" s="24">
        <f t="shared" si="1"/>
        <v>130741.82055067377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4.25" customHeight="1">
      <c r="A21" s="21" t="s">
        <v>15</v>
      </c>
      <c r="B21" s="22">
        <f>'Motorista-AN'!J133</f>
        <v>260.01080986788031</v>
      </c>
      <c r="C21" s="23">
        <v>1</v>
      </c>
      <c r="D21" s="22">
        <f t="shared" si="0"/>
        <v>260.01080986788031</v>
      </c>
      <c r="E21" s="23">
        <f>E20</f>
        <v>2</v>
      </c>
      <c r="F21" s="22">
        <f>D21</f>
        <v>260.01080986788031</v>
      </c>
      <c r="G21" s="23">
        <v>12</v>
      </c>
      <c r="H21" s="24">
        <f t="shared" si="1"/>
        <v>3120.1297184145637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4.25" customHeight="1">
      <c r="A22" s="21" t="s">
        <v>16</v>
      </c>
      <c r="B22" s="22">
        <f>'Motorista-HE'!J135</f>
        <v>3706.1551135811005</v>
      </c>
      <c r="C22" s="23">
        <v>1</v>
      </c>
      <c r="D22" s="22">
        <f t="shared" si="0"/>
        <v>3706.1551135811005</v>
      </c>
      <c r="E22" s="23">
        <f>E20</f>
        <v>2</v>
      </c>
      <c r="F22" s="22">
        <f>D22</f>
        <v>3706.1551135811005</v>
      </c>
      <c r="G22" s="23">
        <v>12</v>
      </c>
      <c r="H22" s="24">
        <f t="shared" si="1"/>
        <v>44473.861362973206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4.25" customHeight="1">
      <c r="A23" s="21" t="s">
        <v>17</v>
      </c>
      <c r="B23" s="22">
        <f>'Motorista-AN sobre HE'!J137</f>
        <v>416.01729578860852</v>
      </c>
      <c r="C23" s="23">
        <v>1</v>
      </c>
      <c r="D23" s="22">
        <f t="shared" si="0"/>
        <v>416.01729578860852</v>
      </c>
      <c r="E23" s="23">
        <f>E20</f>
        <v>2</v>
      </c>
      <c r="F23" s="22">
        <f>D23</f>
        <v>416.01729578860852</v>
      </c>
      <c r="G23" s="23">
        <v>12</v>
      </c>
      <c r="H23" s="24">
        <f t="shared" si="1"/>
        <v>4992.2075494633027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4.25" customHeight="1">
      <c r="A24" s="21" t="s">
        <v>18</v>
      </c>
      <c r="B24" s="22">
        <f>'Motorista-HE em DSR e feriados'!J139</f>
        <v>2250.1656046742391</v>
      </c>
      <c r="C24" s="23">
        <v>1</v>
      </c>
      <c r="D24" s="22">
        <f t="shared" si="0"/>
        <v>2250.1656046742391</v>
      </c>
      <c r="E24" s="23">
        <f>E20</f>
        <v>2</v>
      </c>
      <c r="F24" s="22">
        <f>D24</f>
        <v>2250.1656046742391</v>
      </c>
      <c r="G24" s="23">
        <v>12</v>
      </c>
      <c r="H24" s="24">
        <f t="shared" si="1"/>
        <v>27001.98725609087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4.25" customHeight="1">
      <c r="A25" s="21" t="s">
        <v>19</v>
      </c>
      <c r="B25" s="22">
        <f>'Motorista-AN sobre HE em DSR'!J141</f>
        <v>520.02161973576062</v>
      </c>
      <c r="C25" s="23">
        <v>1</v>
      </c>
      <c r="D25" s="22">
        <f t="shared" si="0"/>
        <v>520.02161973576062</v>
      </c>
      <c r="E25" s="23">
        <f>E20</f>
        <v>2</v>
      </c>
      <c r="F25" s="22">
        <f>D25</f>
        <v>520.02161973576062</v>
      </c>
      <c r="G25" s="23">
        <v>12</v>
      </c>
      <c r="H25" s="24">
        <f t="shared" si="1"/>
        <v>6240.2594368291275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4.25" customHeight="1">
      <c r="A26" s="21" t="str">
        <f>'Atend Enfermagem Diurno'!B11</f>
        <v>Atendente de Enfermagem Diurno</v>
      </c>
      <c r="B26" s="22">
        <f>'Atend Enfermagem Diurno'!J132</f>
        <v>3056.4606330636739</v>
      </c>
      <c r="C26" s="23">
        <v>1</v>
      </c>
      <c r="D26" s="22">
        <f t="shared" si="0"/>
        <v>3056.4606330636739</v>
      </c>
      <c r="E26" s="23">
        <f>'Atend Enfermagem Diurno'!F11</f>
        <v>1</v>
      </c>
      <c r="F26" s="22">
        <f t="shared" ref="F26:F42" si="2">D26*E26</f>
        <v>3056.4606330636739</v>
      </c>
      <c r="G26" s="23">
        <v>12</v>
      </c>
      <c r="H26" s="24">
        <f t="shared" si="1"/>
        <v>36677.527596764085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4.25" customHeight="1">
      <c r="A27" s="21" t="str">
        <f>'Atend Enfermagem Noturno'!B10</f>
        <v>Atendente de Enfermagem Noturno</v>
      </c>
      <c r="B27" s="22">
        <f>'Atend Enfermagem Noturno'!J131</f>
        <v>3212.7647235958489</v>
      </c>
      <c r="C27" s="23">
        <v>1</v>
      </c>
      <c r="D27" s="22">
        <f t="shared" si="0"/>
        <v>3212.7647235958489</v>
      </c>
      <c r="E27" s="23">
        <f>'Atend Enfermagem Noturno'!F10</f>
        <v>1</v>
      </c>
      <c r="F27" s="22">
        <f t="shared" si="2"/>
        <v>3212.7647235958489</v>
      </c>
      <c r="G27" s="23">
        <v>12</v>
      </c>
      <c r="H27" s="24">
        <f t="shared" si="1"/>
        <v>38553.176683150188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23.25" customHeight="1">
      <c r="A28" s="21" t="str">
        <f>'Aux Conserv Alimentos INSALUBRE'!B10</f>
        <v>Aux. Conservação Alimentos – INSALUBRE</v>
      </c>
      <c r="B28" s="22">
        <f>'Aux Conserv Alimentos INSALUBRE'!J131</f>
        <v>2698.4364355411576</v>
      </c>
      <c r="C28" s="23">
        <v>1</v>
      </c>
      <c r="D28" s="22">
        <f t="shared" si="0"/>
        <v>2698.4364355411576</v>
      </c>
      <c r="E28" s="23">
        <f>'Aux Conserv Alimentos INSALUBRE'!F10</f>
        <v>1</v>
      </c>
      <c r="F28" s="22">
        <f t="shared" si="2"/>
        <v>2698.4364355411576</v>
      </c>
      <c r="G28" s="23">
        <v>12</v>
      </c>
      <c r="H28" s="24">
        <f t="shared" si="1"/>
        <v>32381.237226493889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4.25" customHeight="1">
      <c r="A29" s="21" t="str">
        <f>'Aux Conserv Alimentos'!B10</f>
        <v>Aux. Conservação Alimentos</v>
      </c>
      <c r="B29" s="22">
        <f>'Aux Conserv Alimentos'!J131</f>
        <v>2313.6923761519797</v>
      </c>
      <c r="C29" s="23">
        <v>1</v>
      </c>
      <c r="D29" s="22">
        <f t="shared" si="0"/>
        <v>2313.6923761519797</v>
      </c>
      <c r="E29" s="23">
        <f>'Aux Conserv Alimentos'!F10</f>
        <v>1</v>
      </c>
      <c r="F29" s="22">
        <f t="shared" si="2"/>
        <v>2313.6923761519797</v>
      </c>
      <c r="G29" s="23">
        <v>12</v>
      </c>
      <c r="H29" s="24">
        <f t="shared" si="1"/>
        <v>27764.308513823758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4.25" customHeight="1">
      <c r="A30" s="21" t="str">
        <f>Queijeiro!B10</f>
        <v>Queijeiro</v>
      </c>
      <c r="B30" s="22">
        <f>Queijeiro!J131</f>
        <v>3960.1857965124395</v>
      </c>
      <c r="C30" s="23">
        <v>1</v>
      </c>
      <c r="D30" s="22">
        <f t="shared" si="0"/>
        <v>3960.1857965124395</v>
      </c>
      <c r="E30" s="23">
        <f>Queijeiro!F10</f>
        <v>1</v>
      </c>
      <c r="F30" s="22">
        <f t="shared" si="2"/>
        <v>3960.1857965124395</v>
      </c>
      <c r="G30" s="23">
        <v>12</v>
      </c>
      <c r="H30" s="24">
        <f t="shared" si="1"/>
        <v>47522.229558149273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4.25" customHeight="1">
      <c r="A31" s="21" t="str">
        <f>'Lavador de roupa'!B10</f>
        <v>Lavador de Roupa</v>
      </c>
      <c r="B31" s="22">
        <f>'Lavador de roupa'!J131</f>
        <v>2395.6422285677245</v>
      </c>
      <c r="C31" s="23">
        <v>1</v>
      </c>
      <c r="D31" s="22">
        <f t="shared" si="0"/>
        <v>2395.6422285677245</v>
      </c>
      <c r="E31" s="23">
        <f>'Lavador de roupa'!F10</f>
        <v>1</v>
      </c>
      <c r="F31" s="22">
        <f t="shared" si="2"/>
        <v>2395.6422285677245</v>
      </c>
      <c r="G31" s="23">
        <v>12</v>
      </c>
      <c r="H31" s="24">
        <f t="shared" si="1"/>
        <v>28747.706742812694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4.25" customHeight="1">
      <c r="A32" s="21" t="str">
        <f>'Operador de copiadora Diurno'!B10</f>
        <v>Operador de Copiadora Diurno</v>
      </c>
      <c r="B32" s="22">
        <f>'Operador de copiadora Diurno'!J131</f>
        <v>2779.9579724202081</v>
      </c>
      <c r="C32" s="23">
        <v>1</v>
      </c>
      <c r="D32" s="22">
        <f t="shared" si="0"/>
        <v>2779.9579724202081</v>
      </c>
      <c r="E32" s="23">
        <f>'Operador de copiadora Diurno'!F10</f>
        <v>1</v>
      </c>
      <c r="F32" s="22">
        <f t="shared" si="2"/>
        <v>2779.9579724202081</v>
      </c>
      <c r="G32" s="23">
        <v>12</v>
      </c>
      <c r="H32" s="24">
        <f t="shared" si="1"/>
        <v>33359.495669042495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4.25" customHeight="1">
      <c r="A33" s="21" t="str">
        <f>'Operador de copiadora Noturno'!B10</f>
        <v>Operador de Copiadora Noturno</v>
      </c>
      <c r="B33" s="22">
        <f>'Operador de copiadora Noturno'!J131</f>
        <v>2926.6865654633325</v>
      </c>
      <c r="C33" s="23">
        <v>1</v>
      </c>
      <c r="D33" s="22">
        <f t="shared" si="0"/>
        <v>2926.6865654633325</v>
      </c>
      <c r="E33" s="23">
        <f>'Operador de copiadora Noturno'!F10</f>
        <v>1</v>
      </c>
      <c r="F33" s="22">
        <f t="shared" si="2"/>
        <v>2926.6865654633325</v>
      </c>
      <c r="G33" s="23">
        <v>12</v>
      </c>
      <c r="H33" s="24">
        <f t="shared" si="1"/>
        <v>35120.238785559988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4.25" customHeight="1">
      <c r="A34" s="21" t="str">
        <f>Laboratorista!B10</f>
        <v>Laboratorista</v>
      </c>
      <c r="B34" s="22">
        <f>Laboratorista!J131</f>
        <v>4660.4021181554135</v>
      </c>
      <c r="C34" s="23">
        <v>1</v>
      </c>
      <c r="D34" s="22">
        <f t="shared" si="0"/>
        <v>4660.4021181554135</v>
      </c>
      <c r="E34" s="23">
        <f>Laboratorista!F10</f>
        <v>1</v>
      </c>
      <c r="F34" s="22">
        <f t="shared" si="2"/>
        <v>4660.4021181554135</v>
      </c>
      <c r="G34" s="23">
        <v>12</v>
      </c>
      <c r="H34" s="24">
        <f t="shared" si="1"/>
        <v>55924.825417864966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4.25" customHeight="1">
      <c r="A35" s="21" t="s">
        <v>20</v>
      </c>
      <c r="B35" s="22">
        <f>'Aux. Laboratório'!J131</f>
        <v>3030.5142794282742</v>
      </c>
      <c r="C35" s="23">
        <v>1</v>
      </c>
      <c r="D35" s="22">
        <f t="shared" si="0"/>
        <v>3030.5142794282742</v>
      </c>
      <c r="E35" s="23">
        <f>'Aux. Laboratório'!F10</f>
        <v>1</v>
      </c>
      <c r="F35" s="22">
        <f t="shared" si="2"/>
        <v>3030.5142794282742</v>
      </c>
      <c r="G35" s="23">
        <v>12</v>
      </c>
      <c r="H35" s="24">
        <f t="shared" si="1"/>
        <v>36366.171353139289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4.25" customHeight="1">
      <c r="A36" s="21" t="str">
        <f>'Téc Redes'!B10</f>
        <v>Técnico em Redes</v>
      </c>
      <c r="B36" s="22">
        <f>'Téc Redes'!J131</f>
        <v>3614.8841633827678</v>
      </c>
      <c r="C36" s="23">
        <v>1</v>
      </c>
      <c r="D36" s="22">
        <f t="shared" si="0"/>
        <v>3614.8841633827678</v>
      </c>
      <c r="E36" s="23">
        <f>'Téc Redes'!F10</f>
        <v>2</v>
      </c>
      <c r="F36" s="22">
        <f t="shared" si="2"/>
        <v>7229.7683267655357</v>
      </c>
      <c r="G36" s="23">
        <v>12</v>
      </c>
      <c r="H36" s="24">
        <f t="shared" si="1"/>
        <v>86757.219921186421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4.25" customHeight="1">
      <c r="A37" s="25" t="str">
        <f>'Vigia 12x36 Diurno'!B10</f>
        <v>Vigia 12x36 Diurno</v>
      </c>
      <c r="B37" s="22">
        <f>'Vigia 12x36 Diurno'!J131</f>
        <v>2884.6067985245586</v>
      </c>
      <c r="C37" s="23">
        <v>1</v>
      </c>
      <c r="D37" s="22">
        <f t="shared" si="0"/>
        <v>2884.6067985245586</v>
      </c>
      <c r="E37" s="23">
        <f>'Vigia 12x36 Diurno'!F10</f>
        <v>2</v>
      </c>
      <c r="F37" s="22">
        <f t="shared" si="2"/>
        <v>5769.2135970491172</v>
      </c>
      <c r="G37" s="23">
        <v>12</v>
      </c>
      <c r="H37" s="24">
        <f t="shared" si="1"/>
        <v>69230.563164589403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4.25" customHeight="1">
      <c r="A38" s="25" t="str">
        <f>'Vigia 12x36 Noturno'!B10</f>
        <v>Vigia 12x36 Noturno</v>
      </c>
      <c r="B38" s="22">
        <f>'Vigia 12x36 Noturno'!J131</f>
        <v>3229.5804076350705</v>
      </c>
      <c r="C38" s="23">
        <v>1</v>
      </c>
      <c r="D38" s="22">
        <f t="shared" si="0"/>
        <v>3229.5804076350705</v>
      </c>
      <c r="E38" s="23">
        <f>'Vigia 12x36 Noturno'!F10</f>
        <v>4</v>
      </c>
      <c r="F38" s="22">
        <f t="shared" si="2"/>
        <v>12918.321630540282</v>
      </c>
      <c r="G38" s="23">
        <v>12</v>
      </c>
      <c r="H38" s="24">
        <f t="shared" si="1"/>
        <v>155019.85956648338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4.25" customHeight="1">
      <c r="A39" s="25" t="str">
        <f>'Torrador café'!B10</f>
        <v>Torrador de café</v>
      </c>
      <c r="B39" s="22">
        <f>'Torrador café'!J131</f>
        <v>3551.9234422809845</v>
      </c>
      <c r="C39" s="23">
        <v>1</v>
      </c>
      <c r="D39" s="22">
        <f t="shared" si="0"/>
        <v>3551.9234422809845</v>
      </c>
      <c r="E39" s="23">
        <v>1</v>
      </c>
      <c r="F39" s="22">
        <f t="shared" si="2"/>
        <v>3551.9234422809845</v>
      </c>
      <c r="G39" s="23">
        <v>12</v>
      </c>
      <c r="H39" s="24">
        <f t="shared" si="1"/>
        <v>42623.081307371816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4.25" customHeight="1">
      <c r="A40" s="25" t="s">
        <v>21</v>
      </c>
      <c r="B40" s="22">
        <f>Supervisor!J131</f>
        <v>4174.2105074318924</v>
      </c>
      <c r="C40" s="23">
        <v>1</v>
      </c>
      <c r="D40" s="22">
        <f t="shared" si="0"/>
        <v>4174.2105074318924</v>
      </c>
      <c r="E40" s="23">
        <f>Supervisor!F10</f>
        <v>2</v>
      </c>
      <c r="F40" s="22">
        <f t="shared" si="2"/>
        <v>8348.4210148637849</v>
      </c>
      <c r="G40" s="23">
        <v>12</v>
      </c>
      <c r="H40" s="24">
        <f t="shared" si="1"/>
        <v>100181.05217836541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4.25" customHeight="1">
      <c r="A41" s="21" t="str">
        <f>'Pessoal da Adm TCO'!B10</f>
        <v>Pessoal da Adm TCO</v>
      </c>
      <c r="B41" s="22">
        <f>'Pessoal da Adm TCO'!J131</f>
        <v>3406.2260671341346</v>
      </c>
      <c r="C41" s="23">
        <v>1</v>
      </c>
      <c r="D41" s="22">
        <f t="shared" si="0"/>
        <v>3406.2260671341346</v>
      </c>
      <c r="E41" s="23">
        <f>'Pessoal da Adm TCO'!F10</f>
        <v>1</v>
      </c>
      <c r="F41" s="22">
        <f t="shared" si="2"/>
        <v>3406.2260671341346</v>
      </c>
      <c r="G41" s="23">
        <v>12</v>
      </c>
      <c r="H41" s="24">
        <f t="shared" si="1"/>
        <v>40874.712805609612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4.25" customHeight="1">
      <c r="A42" s="21" t="s">
        <v>22</v>
      </c>
      <c r="B42" s="22">
        <f>Diárias!J132/12</f>
        <v>5463.3101231922874</v>
      </c>
      <c r="C42" s="23">
        <v>1</v>
      </c>
      <c r="D42" s="22">
        <f t="shared" si="0"/>
        <v>5463.3101231922874</v>
      </c>
      <c r="E42" s="23">
        <v>1</v>
      </c>
      <c r="F42" s="22">
        <f t="shared" si="2"/>
        <v>5463.3101231922874</v>
      </c>
      <c r="G42" s="23">
        <v>12</v>
      </c>
      <c r="H42" s="24">
        <f t="shared" si="1"/>
        <v>65559.721478307445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4.25" customHeight="1">
      <c r="A43" s="11" t="s">
        <v>23</v>
      </c>
      <c r="B43" s="10">
        <f>SUM(B9:B42)</f>
        <v>106415.78465226218</v>
      </c>
      <c r="C43" s="9"/>
      <c r="D43" s="10">
        <f>SUM(D9:D42)</f>
        <v>106415.78465226218</v>
      </c>
      <c r="E43" s="9"/>
      <c r="F43" s="10">
        <f>SUM(F9:F42)</f>
        <v>204556.72146367753</v>
      </c>
      <c r="G43" s="9"/>
      <c r="H43" s="8">
        <f>SUM(H9:H42)</f>
        <v>2454680.6575641292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4.25" customHeight="1">
      <c r="A44" s="11"/>
      <c r="B44" s="10"/>
      <c r="C44" s="10"/>
      <c r="D44" s="10"/>
      <c r="E44" s="10"/>
      <c r="F44" s="10"/>
      <c r="G44" s="10"/>
      <c r="H44" s="8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4.2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4.2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4.2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4.2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4.2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4.2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4.2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4.2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4.2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4.2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4.2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4.2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4.2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4.2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4.2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4.2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4.2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4.2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4.2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4.2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4.2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4.2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4.2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4.2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4.2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4.2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4.2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4.2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4.2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4.2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4.2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4.2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4.2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4.2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4.2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4.2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4.2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4.2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4.2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4.2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4.2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4.2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4.2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4.2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4.2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4.2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4.2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4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4.2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4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4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4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4.2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4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4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4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4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4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4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4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4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4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4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4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4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4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4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4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4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4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4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4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4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4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4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4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4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4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4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4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4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4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4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4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4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4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4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4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4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4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4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4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4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4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4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4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4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4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4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4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4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4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4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4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4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4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4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4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4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4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4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4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4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4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4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4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4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4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4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4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4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4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4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4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4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4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4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4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4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4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4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4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4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4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4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4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4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4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4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4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4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4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4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4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4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4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4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4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4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4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4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4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4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4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4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4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4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4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4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4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4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4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4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4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4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4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4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4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4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4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4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4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4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4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4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4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4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4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4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4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4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4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4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4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4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4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4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4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4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4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4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4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4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4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4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4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4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4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4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2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2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2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2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2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2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2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2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2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2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2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2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2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2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2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2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2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2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2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2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2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2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2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2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2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2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2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2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2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2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2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2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2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2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2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2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2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2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2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2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2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2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2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2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2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2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2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2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2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2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2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2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2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2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2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2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2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2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2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2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2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2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2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2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2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2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2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2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2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2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2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2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2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2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2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2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2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2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2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2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2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2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2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2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2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2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2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2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2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2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2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2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2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2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2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2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2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2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2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2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2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2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2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2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2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2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2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2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2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2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2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2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2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2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2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2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2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2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2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2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2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2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2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2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2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2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2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2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2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2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2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2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2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2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2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2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2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2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2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2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2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2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2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2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2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2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2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2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2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2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2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2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2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2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2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2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2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2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2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2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2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2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2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2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2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2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2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2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2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2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2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2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2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2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2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2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2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2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2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2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2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2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2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2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2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2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2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2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2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2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2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2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2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2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2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2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2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2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2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2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2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2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2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2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2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2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2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2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2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2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2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2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2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2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2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2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2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2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2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2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2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2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2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2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2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2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2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2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2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2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2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2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2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2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2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2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2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2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2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2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2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2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2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2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2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2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2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2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2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2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2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2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2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2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2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2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2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2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2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2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2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2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2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2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2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2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2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2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2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2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2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2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2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2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2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2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2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2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2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2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2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2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2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2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2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2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2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2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2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2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2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2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2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2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2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2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2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2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2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2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2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2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2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2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2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2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2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2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2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2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2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2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2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2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2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2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2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2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2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2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2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2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2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2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2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2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2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2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2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2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2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2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2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2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2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2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2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2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2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2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2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2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2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2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2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2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2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2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2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2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2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2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2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2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2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2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2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2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2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2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2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2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2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2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2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2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2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2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2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2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2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2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2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2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2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2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2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2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2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2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2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2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2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2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2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2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2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2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2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2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2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2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2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2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2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2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2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2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2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2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2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2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2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2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2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2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2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2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2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2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2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2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2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2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2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2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2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2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2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2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2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2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2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2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2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2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2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2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2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2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2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2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2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2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2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2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2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2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2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2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2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2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2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2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2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2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2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2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2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2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2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2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2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2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2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2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2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2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2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2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2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2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2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2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2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2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2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2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2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2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2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2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2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2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2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2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2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2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2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2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2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2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2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2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2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2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2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2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2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2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2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2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2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2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2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2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2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2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2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2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2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2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2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2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2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2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2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2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2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2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2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2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2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2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2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2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2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2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2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2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2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2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2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2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2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2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2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2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2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2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2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2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2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2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2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2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2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2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2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2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2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2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2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2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2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2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2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2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2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2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2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2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2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2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2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2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2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2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2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2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2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2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2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2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2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2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2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2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2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2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2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2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2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2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2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2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2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2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2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2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2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2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2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2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2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2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2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2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2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2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2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2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2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2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2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2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2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2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2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2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2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2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2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2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2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2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2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2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2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2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2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2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2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2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2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2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2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2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2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2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2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2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2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2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2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2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2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2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2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2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2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2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2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2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2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2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2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2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2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2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2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2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2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2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2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2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2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2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2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2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2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2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2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2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2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2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2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2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2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2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2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2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2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2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2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2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2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2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2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2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2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2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2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2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2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2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2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2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2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2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2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2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2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2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2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2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2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2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2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2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2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2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2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2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2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2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2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2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2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2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2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2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2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2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2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2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2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2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2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2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2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2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2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2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2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2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2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2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2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2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2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2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2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2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2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2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2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2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2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2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2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2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2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2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2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2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2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2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2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2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</sheetData>
  <sheetProtection password="C59B" sheet="1" objects="1" scenarios="1"/>
  <mergeCells count="11">
    <mergeCell ref="A1:H2"/>
    <mergeCell ref="A3:H4"/>
    <mergeCell ref="A7:H7"/>
    <mergeCell ref="A43:A44"/>
    <mergeCell ref="B43:B44"/>
    <mergeCell ref="C43:C44"/>
    <mergeCell ref="D43:D44"/>
    <mergeCell ref="E43:E44"/>
    <mergeCell ref="F43:F44"/>
    <mergeCell ref="G43:G44"/>
    <mergeCell ref="H43:H44"/>
  </mergeCells>
  <pageMargins left="0.196527777777778" right="0" top="0.75" bottom="0.75" header="0" footer="0"/>
  <pageSetup paperSize="9" scale="87" firstPageNumber="0" orientation="landscape" horizontalDpi="300" verticalDpi="300" r:id="rId1"/>
  <headerFooter>
    <oddHeader>&amp;C&amp;A</oddHeader>
    <oddFooter>&amp;CPágina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Z1000"/>
  <sheetViews>
    <sheetView showGridLines="0" topLeftCell="B97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289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290</v>
      </c>
      <c r="C10" s="149"/>
      <c r="D10" s="148" t="s">
        <v>3</v>
      </c>
      <c r="E10" s="148"/>
      <c r="F10" s="149">
        <v>1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Operador de caldeira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291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1752</v>
      </c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285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26.2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292</v>
      </c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43221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1752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1752</v>
      </c>
      <c r="K28" s="69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1752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146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194.66666666666666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340.66666666666663</v>
      </c>
      <c r="K36" s="69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2092.6666666666665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418.5333333333333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52.316666666666663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31.389999999999997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20.926666666666666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12.555999999999999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4.1853333333333333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167.41333333333333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707.32133333333331</v>
      </c>
      <c r="K48" s="69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((26*3.25*2)-(1100*0.01))</f>
        <v>158</v>
      </c>
      <c r="K51" s="89"/>
      <c r="L51" s="89"/>
      <c r="M51" s="89"/>
      <c r="N51" s="89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13.5</v>
      </c>
      <c r="J52" s="65">
        <f>I52*26-(1100*0.005)</f>
        <v>345.5</v>
      </c>
      <c r="K52" s="17"/>
      <c r="L52" s="17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91"/>
      <c r="L54" s="17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112"/>
      <c r="J55" s="65">
        <f>I55*0.3</f>
        <v>0</v>
      </c>
      <c r="K55" s="113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503.5</v>
      </c>
      <c r="K57" s="69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340.66666666666663</v>
      </c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707.32133333333331</v>
      </c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503.5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1551.4879999999998</v>
      </c>
      <c r="K64" s="69"/>
      <c r="L64" s="89"/>
      <c r="M64" s="89"/>
      <c r="N64" s="89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17"/>
      <c r="M65" s="17"/>
      <c r="N65" s="17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1752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7.3</v>
      </c>
      <c r="K70" s="69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0.58399999999999996</v>
      </c>
      <c r="K71" s="69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34.06666666666667</v>
      </c>
      <c r="K72" s="94" t="s">
        <v>218</v>
      </c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11.514533333333334</v>
      </c>
      <c r="K73" s="95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56.064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109.5292</v>
      </c>
      <c r="K75" s="69"/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9"/>
      <c r="M76" s="89"/>
      <c r="N76" s="89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9"/>
      <c r="M77" s="89"/>
      <c r="N77" s="89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1752</v>
      </c>
      <c r="K80" s="17"/>
      <c r="L80" s="17"/>
      <c r="M80" s="17"/>
      <c r="N80" s="17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16.222222222222221</v>
      </c>
      <c r="K81" s="9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29.005333333333329</v>
      </c>
      <c r="K82" s="97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0.36499999999999999</v>
      </c>
      <c r="K83" s="69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0.56940000000000002</v>
      </c>
      <c r="K84" s="69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0.56878329599999999</v>
      </c>
      <c r="K85" s="69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15.794989731825778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62.525728583381337</v>
      </c>
      <c r="K87" s="69"/>
      <c r="L87" s="89"/>
      <c r="M87" s="89"/>
      <c r="N87" s="89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1752</v>
      </c>
      <c r="K90" s="17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62.525728583381337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62.525728583381337</v>
      </c>
      <c r="K98" s="69"/>
      <c r="L98" s="89"/>
      <c r="M98" s="89"/>
      <c r="N98" s="89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'Uniforme-EPI'!F70</f>
        <v>0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'Uniforme-EPI'!F80</f>
        <v>0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97"/>
      <c r="M110" s="9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53"/>
      <c r="M112" s="53"/>
      <c r="N112" s="69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53"/>
      <c r="M113" s="53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53"/>
      <c r="M114" s="53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69"/>
      <c r="M115" s="17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69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107.49101840979529</v>
      </c>
      <c r="K117" s="69"/>
      <c r="L117" s="69"/>
      <c r="M117" s="1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69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107.49101840979529</v>
      </c>
      <c r="K119" s="69"/>
      <c r="L119" s="17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1752</v>
      </c>
      <c r="K124" s="69"/>
      <c r="L124" s="69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1551.4879999999998</v>
      </c>
      <c r="K125" s="17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109.5292</v>
      </c>
      <c r="K126" s="17"/>
      <c r="L126" s="69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62.525728583381337</v>
      </c>
      <c r="K127" s="17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3475.5429285833811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107.49101840979529</v>
      </c>
      <c r="K130" s="17"/>
      <c r="L130" s="17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3583.0339469931764</v>
      </c>
      <c r="K131" s="17"/>
      <c r="L131" s="17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3583.0339469931764</v>
      </c>
      <c r="K132" s="17"/>
      <c r="L132" s="17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69"/>
      <c r="M133" s="69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2.0451107003385709</v>
      </c>
      <c r="K134" s="69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7"/>
      <c r="M135" s="69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7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7"/>
      <c r="M140" s="17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17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7"/>
      <c r="M143" s="17"/>
      <c r="N143" s="17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7"/>
      <c r="M144" s="17"/>
      <c r="N144" s="17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7"/>
      <c r="M145" s="17"/>
      <c r="N145" s="1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7"/>
      <c r="M146" s="17"/>
      <c r="N146" s="17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7"/>
      <c r="M147" s="17"/>
      <c r="N147" s="17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7"/>
      <c r="M148" s="17"/>
      <c r="N148" s="17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4" firstPageNumber="0" orientation="portrait" horizontalDpi="300" verticalDpi="300" r:id="rId1"/>
  <headerFooter>
    <oddHeader>&amp;C&amp;A</oddHeader>
    <oddFooter>&amp;CPágina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Z997"/>
  <sheetViews>
    <sheetView showGridLines="0" topLeftCell="A103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147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/>
      <c r="E9" s="50" t="s">
        <v>152</v>
      </c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293</v>
      </c>
      <c r="C10" s="149"/>
      <c r="D10" s="149"/>
      <c r="E10" s="50" t="s">
        <v>3</v>
      </c>
      <c r="F10" s="149">
        <v>4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24.75" customHeight="1">
      <c r="A13" s="48"/>
      <c r="B13" s="58">
        <v>1</v>
      </c>
      <c r="C13" s="150" t="s">
        <v>156</v>
      </c>
      <c r="D13" s="150"/>
      <c r="E13" s="150"/>
      <c r="F13" s="150"/>
      <c r="G13" s="150"/>
      <c r="H13" s="150"/>
      <c r="I13" s="150"/>
      <c r="J13" s="58" t="str">
        <f>B10</f>
        <v>Zelador 12x36 Noturno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294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1614.14</v>
      </c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2.75" customHeight="1">
      <c r="A16" s="48"/>
      <c r="B16" s="50">
        <v>4</v>
      </c>
      <c r="C16" s="148" t="s">
        <v>160</v>
      </c>
      <c r="D16" s="148"/>
      <c r="E16" s="148"/>
      <c r="F16" s="148"/>
      <c r="G16" s="148"/>
      <c r="H16" s="148"/>
      <c r="I16" s="148"/>
      <c r="J16" s="75" t="s">
        <v>295</v>
      </c>
      <c r="K16" s="17"/>
      <c r="L16" s="17"/>
      <c r="M16" s="17"/>
      <c r="N16" s="17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163</v>
      </c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43831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1614.14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66"/>
      <c r="J25" s="65">
        <v>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f>((J23/210)*0.2)*8*15.22</f>
        <v>187.178748952381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f>((8*1.142857*15.22)-8*15.22)*((J23/210)*0.2)</f>
        <v>26.73979453909028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1828.0585434914715</v>
      </c>
      <c r="K28" s="69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1828.0585434914715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152.3382119576226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203.11761594349682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355.45582790111939</v>
      </c>
      <c r="K36" s="69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2183.5143713925909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436.70287427851821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54.587859284814776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32.75271557088886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21.835143713925909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13.101086228355545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4.3670287427851822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174.68114971140727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738.02785753069588</v>
      </c>
      <c r="K48" s="69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((15*3.25*2)-(J23*0.06))</f>
        <v>0.65160000000000196</v>
      </c>
      <c r="K51" s="89"/>
      <c r="L51" s="89"/>
      <c r="M51" s="89"/>
      <c r="N51" s="89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21.63</v>
      </c>
      <c r="J52" s="65">
        <f>I52*15*0.8</f>
        <v>259.56</v>
      </c>
      <c r="K52" s="17"/>
      <c r="L52" s="17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47"/>
      <c r="L54" s="17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f>I55*0.7</f>
        <v>0</v>
      </c>
      <c r="K55" s="91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260.21159999999998</v>
      </c>
      <c r="K57" s="69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355.45582790111939</v>
      </c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738.02785753069588</v>
      </c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260.21159999999998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1353.6952854318151</v>
      </c>
      <c r="K64" s="69"/>
      <c r="L64" s="89"/>
      <c r="M64" s="89"/>
      <c r="N64" s="89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17"/>
      <c r="M65" s="17"/>
      <c r="N65" s="17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1828.0585434914715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7.6169105978811311</v>
      </c>
      <c r="K70" s="69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0.60935284783049048</v>
      </c>
      <c r="K71" s="69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35.545582790111943</v>
      </c>
      <c r="K72" s="94" t="s">
        <v>218</v>
      </c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12.014406983057837</v>
      </c>
      <c r="K73" s="95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58.49787339172709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114.2841266106085</v>
      </c>
      <c r="K75" s="69"/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9"/>
      <c r="M76" s="89"/>
      <c r="N76" s="89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9"/>
      <c r="M77" s="89"/>
      <c r="N77" s="89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1828.0585434914715</v>
      </c>
      <c r="K80" s="17"/>
      <c r="L80" s="17"/>
      <c r="M80" s="17"/>
      <c r="N80" s="17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16.9264679952914</v>
      </c>
      <c r="K81" s="9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30.264524775581023</v>
      </c>
      <c r="K82" s="97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0.38084552989405651</v>
      </c>
      <c r="K83" s="69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0.59411902663472815</v>
      </c>
      <c r="K84" s="69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0.59347555002741925</v>
      </c>
      <c r="K85" s="69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16.480688312570877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65.240121189999513</v>
      </c>
      <c r="K87" s="69"/>
      <c r="L87" s="89"/>
      <c r="M87" s="89"/>
      <c r="N87" s="89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2.75" customHeight="1">
      <c r="A90" s="48"/>
      <c r="B90" s="155" t="s">
        <v>178</v>
      </c>
      <c r="C90" s="155"/>
      <c r="D90" s="155"/>
      <c r="E90" s="155"/>
      <c r="F90" s="155"/>
      <c r="G90" s="155"/>
      <c r="H90" s="155"/>
      <c r="I90" s="155"/>
      <c r="J90" s="98">
        <f>J28</f>
        <v>1828.0585434914715</v>
      </c>
      <c r="K90" s="17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f>((J90/210)*1.5*15.22)</f>
        <v>198.73607879957279</v>
      </c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198.73607879957279</v>
      </c>
      <c r="K92" s="69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65.240121189999513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198.73607879957279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263.97619998957231</v>
      </c>
      <c r="K98" s="69"/>
      <c r="L98" s="89"/>
      <c r="M98" s="89"/>
      <c r="N98" s="89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'Uniforme-EPI'!F90</f>
        <v>0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'Uniforme-EPI'!F94</f>
        <v>0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97"/>
      <c r="M110" s="9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53"/>
      <c r="M112" s="53"/>
      <c r="N112" s="69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53"/>
      <c r="M113" s="53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53"/>
      <c r="M114" s="53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69"/>
      <c r="M115" s="17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69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110.10353058320001</v>
      </c>
      <c r="K117" s="69"/>
      <c r="L117" s="69"/>
      <c r="M117" s="1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69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110.10353058320001</v>
      </c>
      <c r="K119" s="69"/>
      <c r="L119" s="17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50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1828.0585434914715</v>
      </c>
      <c r="K124" s="69"/>
      <c r="L124" s="69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2.75" customHeight="1">
      <c r="A125" s="48"/>
      <c r="B125" s="50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1353.6952854318151</v>
      </c>
      <c r="K125" s="17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50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114.2841266106085</v>
      </c>
      <c r="K126" s="17"/>
      <c r="L126" s="69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50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263.97619998957231</v>
      </c>
      <c r="K127" s="17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50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3560.0141555234673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2.75" customHeight="1">
      <c r="A130" s="48"/>
      <c r="B130" s="50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110.10353058320001</v>
      </c>
      <c r="K130" s="17"/>
      <c r="L130" s="17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3670.1176861066674</v>
      </c>
      <c r="K131" s="17"/>
      <c r="L131" s="17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4</v>
      </c>
      <c r="J132" s="77">
        <f>J131*I132</f>
        <v>14680.47074442667</v>
      </c>
      <c r="K132" s="17"/>
      <c r="L132" s="17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69"/>
      <c r="M133" s="69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2.0076587257960483</v>
      </c>
      <c r="K134" s="69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7"/>
      <c r="M135" s="69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7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7"/>
      <c r="M140" s="17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17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7"/>
      <c r="M143" s="17"/>
      <c r="N143" s="17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7"/>
      <c r="M144" s="17"/>
      <c r="N144" s="17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7"/>
      <c r="M145" s="17"/>
      <c r="N145" s="1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7"/>
      <c r="M146" s="17"/>
      <c r="N146" s="17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7"/>
      <c r="M147" s="17"/>
      <c r="N147" s="17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7"/>
      <c r="M148" s="17"/>
      <c r="N148" s="17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</sheetData>
  <sheetProtection password="C59B" sheet="1" objects="1" scenarios="1"/>
  <mergeCells count="120"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</mergeCells>
  <pageMargins left="0.196527777777778" right="0" top="0.75" bottom="0.75" header="0" footer="0"/>
  <pageSetup paperSize="9" scale="54" firstPageNumber="0" orientation="portrait" horizontalDpi="300" verticalDpi="300" r:id="rId1"/>
  <headerFooter>
    <oddHeader>&amp;C&amp;A</oddHeader>
    <oddFooter>&amp;CPágina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L1000"/>
  <sheetViews>
    <sheetView showGridLines="0" topLeftCell="A106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0.5703125" customWidth="1"/>
    <col min="11" max="11" width="24" customWidth="1"/>
    <col min="12" max="12" width="7.85546875" customWidth="1"/>
    <col min="1011" max="1024" width="11.5703125" customWidth="1"/>
  </cols>
  <sheetData>
    <row r="1" spans="1:12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</row>
    <row r="2" spans="1:12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</row>
    <row r="3" spans="1:12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</row>
    <row r="4" spans="1:12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</row>
    <row r="5" spans="1:12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147</v>
      </c>
      <c r="K5" s="16"/>
      <c r="L5" s="48"/>
    </row>
    <row r="6" spans="1:12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</row>
    <row r="7" spans="1:12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</row>
    <row r="8" spans="1:12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</row>
    <row r="9" spans="1:12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</row>
    <row r="10" spans="1:12" ht="12.75" customHeight="1">
      <c r="A10" s="48"/>
      <c r="B10" s="149" t="s">
        <v>296</v>
      </c>
      <c r="C10" s="149"/>
      <c r="D10" s="148" t="s">
        <v>3</v>
      </c>
      <c r="E10" s="148"/>
      <c r="F10" s="149">
        <v>3</v>
      </c>
      <c r="G10" s="149"/>
      <c r="H10" s="149"/>
      <c r="I10" s="149"/>
      <c r="J10" s="149"/>
      <c r="K10" s="16"/>
      <c r="L10" s="48"/>
    </row>
    <row r="11" spans="1:12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</row>
    <row r="12" spans="1:12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</row>
    <row r="13" spans="1:12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Zelador 44 horas</v>
      </c>
      <c r="K13" s="17"/>
      <c r="L13" s="48"/>
    </row>
    <row r="14" spans="1:12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294</v>
      </c>
      <c r="K14" s="17"/>
      <c r="L14" s="48"/>
    </row>
    <row r="15" spans="1:12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1614.14</v>
      </c>
      <c r="K15" s="17"/>
      <c r="L15" s="48"/>
    </row>
    <row r="16" spans="1:12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297</v>
      </c>
      <c r="K16" s="60"/>
      <c r="L16" s="57"/>
    </row>
    <row r="17" spans="1:12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163</v>
      </c>
      <c r="K17" s="62"/>
      <c r="L17" s="48"/>
    </row>
    <row r="18" spans="1:12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43831</v>
      </c>
      <c r="K18" s="17"/>
      <c r="L18" s="48"/>
    </row>
    <row r="19" spans="1:12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</row>
    <row r="20" spans="1:12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</row>
    <row r="21" spans="1:12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</row>
    <row r="22" spans="1:12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</row>
    <row r="23" spans="1:12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1614.14</v>
      </c>
      <c r="K23" s="17"/>
      <c r="L23" s="48"/>
    </row>
    <row r="24" spans="1:12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</row>
    <row r="25" spans="1:12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66"/>
      <c r="J25" s="65">
        <v>0</v>
      </c>
      <c r="K25" s="67"/>
      <c r="L25" s="48"/>
    </row>
    <row r="26" spans="1:12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48"/>
    </row>
    <row r="27" spans="1:12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48"/>
    </row>
    <row r="28" spans="1:12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1614.14</v>
      </c>
      <c r="K28" s="69"/>
      <c r="L28" s="48"/>
    </row>
    <row r="29" spans="1:12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</row>
    <row r="30" spans="1:12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</row>
    <row r="31" spans="1:12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</row>
    <row r="32" spans="1:12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</row>
    <row r="33" spans="1:12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1614.14</v>
      </c>
      <c r="K33" s="17"/>
      <c r="L33" s="48"/>
    </row>
    <row r="34" spans="1:12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134.51166666666666</v>
      </c>
      <c r="K34" s="17"/>
      <c r="L34" s="48"/>
    </row>
    <row r="35" spans="1:12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179.34888888888889</v>
      </c>
      <c r="K35" s="17"/>
      <c r="L35" s="48"/>
    </row>
    <row r="36" spans="1:12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313.86055555555555</v>
      </c>
      <c r="K36" s="69"/>
      <c r="L36" s="48"/>
    </row>
    <row r="37" spans="1:12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</row>
    <row r="38" spans="1:12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</row>
    <row r="39" spans="1:12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1928.0005555555556</v>
      </c>
      <c r="K39" s="17"/>
      <c r="L39" s="48"/>
    </row>
    <row r="40" spans="1:12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385.60011111111112</v>
      </c>
      <c r="K40" s="17"/>
      <c r="L40" s="48"/>
    </row>
    <row r="41" spans="1:12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48.20001388888889</v>
      </c>
      <c r="K41" s="17"/>
      <c r="L41" s="48"/>
    </row>
    <row r="42" spans="1:12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</row>
    <row r="43" spans="1:12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28.920008333333332</v>
      </c>
      <c r="K43" s="17"/>
      <c r="L43" s="48"/>
    </row>
    <row r="44" spans="1:12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19.280005555555558</v>
      </c>
      <c r="K44" s="17"/>
      <c r="L44" s="48"/>
    </row>
    <row r="45" spans="1:12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11.568003333333333</v>
      </c>
      <c r="K45" s="17"/>
      <c r="L45" s="48"/>
    </row>
    <row r="46" spans="1:12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3.8560011111111114</v>
      </c>
      <c r="K46" s="17"/>
      <c r="L46" s="48"/>
    </row>
    <row r="47" spans="1:12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154.24004444444446</v>
      </c>
      <c r="K47" s="17"/>
      <c r="L47" s="48"/>
    </row>
    <row r="48" spans="1:12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651.66418777777767</v>
      </c>
      <c r="K48" s="69"/>
      <c r="L48" s="48"/>
    </row>
    <row r="49" spans="1:12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</row>
    <row r="50" spans="1:12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</row>
    <row r="51" spans="1:12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72.151600000000002</v>
      </c>
      <c r="K51" s="89"/>
      <c r="L51" s="87"/>
    </row>
    <row r="52" spans="1:12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21.63</v>
      </c>
      <c r="J52" s="65">
        <f>I52*26*0.8</f>
        <v>449.904</v>
      </c>
      <c r="K52" s="17"/>
      <c r="L52" s="48"/>
    </row>
    <row r="53" spans="1:12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</row>
    <row r="54" spans="1:12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47"/>
      <c r="L54" s="48"/>
    </row>
    <row r="55" spans="1:12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f>I55*0.7</f>
        <v>0</v>
      </c>
      <c r="K55" s="91"/>
      <c r="L55" s="48"/>
    </row>
    <row r="56" spans="1:12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48"/>
    </row>
    <row r="57" spans="1:12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522.05560000000003</v>
      </c>
      <c r="K57" s="69"/>
      <c r="L57" s="48"/>
    </row>
    <row r="58" spans="1:12" ht="14.25" customHeight="1">
      <c r="A58" s="48"/>
      <c r="B58" s="125"/>
      <c r="C58" s="126"/>
      <c r="D58" s="126"/>
      <c r="E58" s="126"/>
      <c r="F58" s="126"/>
      <c r="G58" s="126"/>
      <c r="H58" s="126"/>
      <c r="I58" s="127"/>
      <c r="J58" s="128"/>
      <c r="K58" s="17"/>
      <c r="L58" s="48"/>
    </row>
    <row r="59" spans="1:12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</row>
    <row r="60" spans="1:12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</row>
    <row r="61" spans="1:12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313.86055555555555</v>
      </c>
      <c r="K61" s="17"/>
      <c r="L61" s="48"/>
    </row>
    <row r="62" spans="1:12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651.66418777777767</v>
      </c>
      <c r="K62" s="17"/>
      <c r="L62" s="48"/>
    </row>
    <row r="63" spans="1:12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522.05560000000003</v>
      </c>
      <c r="K63" s="17"/>
      <c r="L63" s="48"/>
    </row>
    <row r="64" spans="1:12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1487.5803433333331</v>
      </c>
      <c r="K64" s="69"/>
      <c r="L64" s="87"/>
    </row>
    <row r="65" spans="1:12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48"/>
    </row>
    <row r="66" spans="1:12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48"/>
    </row>
    <row r="67" spans="1:12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</row>
    <row r="68" spans="1:12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</row>
    <row r="69" spans="1:12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1614.14</v>
      </c>
      <c r="K69" s="17"/>
      <c r="L69" s="48"/>
    </row>
    <row r="70" spans="1:12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6.7255833333333337</v>
      </c>
      <c r="K70" s="69"/>
      <c r="L70" s="48"/>
    </row>
    <row r="71" spans="1:12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0.53804666666666667</v>
      </c>
      <c r="K71" s="69"/>
      <c r="L71" s="48"/>
    </row>
    <row r="72" spans="1:12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31.386055555555558</v>
      </c>
      <c r="K72" s="94" t="s">
        <v>218</v>
      </c>
      <c r="L72" s="48"/>
    </row>
    <row r="73" spans="1:12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10.608486777777779</v>
      </c>
      <c r="K73" s="95"/>
      <c r="L73" s="48"/>
    </row>
    <row r="74" spans="1:12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51.652480000000004</v>
      </c>
      <c r="K74" s="69"/>
      <c r="L74" s="17"/>
    </row>
    <row r="75" spans="1:12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100.91065233333333</v>
      </c>
      <c r="K75" s="69"/>
      <c r="L75" s="48"/>
    </row>
    <row r="76" spans="1:12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</row>
    <row r="77" spans="1:12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</row>
    <row r="78" spans="1:12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</row>
    <row r="79" spans="1:12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</row>
    <row r="80" spans="1:12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1614.14</v>
      </c>
      <c r="K80" s="17"/>
      <c r="L80" s="48"/>
    </row>
    <row r="81" spans="1:12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14.945740740740741</v>
      </c>
      <c r="K81" s="97"/>
      <c r="L81" s="48"/>
    </row>
    <row r="82" spans="1:12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26.722984444444442</v>
      </c>
      <c r="K82" s="97"/>
      <c r="L82" s="48"/>
    </row>
    <row r="83" spans="1:12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0.33627916666666668</v>
      </c>
      <c r="K83" s="69"/>
      <c r="L83" s="48"/>
    </row>
    <row r="84" spans="1:12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0.52459549999999999</v>
      </c>
      <c r="K84" s="69"/>
      <c r="L84" s="48"/>
    </row>
    <row r="85" spans="1:12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0.52402732272000008</v>
      </c>
      <c r="K85" s="69"/>
      <c r="L85" s="48"/>
    </row>
    <row r="86" spans="1:12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14.552125985005286</v>
      </c>
      <c r="K86" s="69"/>
      <c r="L86" s="48"/>
    </row>
    <row r="87" spans="1:12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57.605753159577134</v>
      </c>
      <c r="K87" s="69"/>
      <c r="L87" s="87"/>
    </row>
    <row r="88" spans="1:12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</row>
    <row r="89" spans="1:12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</row>
    <row r="90" spans="1:12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1614.14</v>
      </c>
      <c r="K90" s="17"/>
      <c r="L90" s="48"/>
    </row>
    <row r="91" spans="1:12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48"/>
    </row>
    <row r="92" spans="1:12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48"/>
    </row>
    <row r="93" spans="1:12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</row>
    <row r="94" spans="1:12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</row>
    <row r="95" spans="1:12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</row>
    <row r="96" spans="1:12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57.605753159577134</v>
      </c>
      <c r="K96" s="17"/>
      <c r="L96" s="48"/>
    </row>
    <row r="97" spans="1:12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48"/>
    </row>
    <row r="98" spans="1:12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57.605753159577134</v>
      </c>
      <c r="K98" s="69"/>
      <c r="L98" s="87"/>
    </row>
    <row r="99" spans="1:12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</row>
    <row r="100" spans="1:12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</row>
    <row r="101" spans="1:12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</row>
    <row r="102" spans="1:12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</row>
    <row r="103" spans="1:12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'Uniforme-EPI'!F103</f>
        <v>0</v>
      </c>
      <c r="K103" s="17"/>
      <c r="L103" s="48"/>
    </row>
    <row r="104" spans="1:12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48"/>
    </row>
    <row r="105" spans="1:12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'Uniforme-EPI'!F107</f>
        <v>0</v>
      </c>
      <c r="K105" s="17"/>
      <c r="L105" s="48"/>
    </row>
    <row r="106" spans="1:12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</row>
    <row r="107" spans="1:12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</row>
    <row r="108" spans="1:12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</row>
    <row r="109" spans="1:12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</row>
    <row r="110" spans="1:12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</row>
    <row r="111" spans="1:12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</row>
    <row r="112" spans="1:12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</row>
    <row r="113" spans="1:12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</row>
    <row r="114" spans="1:12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</row>
    <row r="115" spans="1:12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</row>
    <row r="116" spans="1:12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</row>
    <row r="117" spans="1:12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100.83206439668795</v>
      </c>
      <c r="K117" s="69"/>
      <c r="L117" s="48"/>
    </row>
    <row r="118" spans="1:12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48"/>
    </row>
    <row r="119" spans="1:12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100.83206439668795</v>
      </c>
      <c r="K119" s="69"/>
      <c r="L119" s="48"/>
    </row>
    <row r="120" spans="1:12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48"/>
    </row>
    <row r="121" spans="1:12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48"/>
    </row>
    <row r="122" spans="1:12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</row>
    <row r="123" spans="1:12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</row>
    <row r="124" spans="1:12" ht="14.25" customHeight="1">
      <c r="A124" s="48"/>
      <c r="B124" s="50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1614.14</v>
      </c>
      <c r="K124" s="69"/>
      <c r="L124" s="48"/>
    </row>
    <row r="125" spans="1:12" ht="12.75" customHeight="1">
      <c r="A125" s="48"/>
      <c r="B125" s="50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1487.5803433333331</v>
      </c>
      <c r="K125" s="17"/>
      <c r="L125" s="48"/>
    </row>
    <row r="126" spans="1:12" ht="14.25" customHeight="1">
      <c r="A126" s="48"/>
      <c r="B126" s="50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100.91065233333333</v>
      </c>
      <c r="K126" s="17"/>
      <c r="L126" s="48"/>
    </row>
    <row r="127" spans="1:12" ht="14.25" customHeight="1">
      <c r="A127" s="48"/>
      <c r="B127" s="50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57.605753159577134</v>
      </c>
      <c r="K127" s="17"/>
      <c r="L127" s="48"/>
    </row>
    <row r="128" spans="1:12" ht="14.25" customHeight="1">
      <c r="A128" s="48"/>
      <c r="B128" s="50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</row>
    <row r="129" spans="1:12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3260.2367488262439</v>
      </c>
      <c r="K129" s="17"/>
      <c r="L129" s="48"/>
    </row>
    <row r="130" spans="1:12" ht="12.75" customHeight="1">
      <c r="A130" s="48"/>
      <c r="B130" s="50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100.83206439668795</v>
      </c>
      <c r="K130" s="17"/>
      <c r="L130" s="48"/>
    </row>
    <row r="131" spans="1:12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3361.068813222932</v>
      </c>
      <c r="K131" s="17"/>
      <c r="L131" s="48"/>
    </row>
    <row r="132" spans="1:12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3</v>
      </c>
      <c r="J132" s="77">
        <f>J131*I132</f>
        <v>10083.206439668797</v>
      </c>
      <c r="K132" s="17"/>
      <c r="L132" s="48"/>
    </row>
    <row r="133" spans="1:12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</row>
    <row r="134" spans="1:12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2.0822659826427272</v>
      </c>
      <c r="K134" s="69"/>
      <c r="L134" s="48"/>
    </row>
    <row r="135" spans="1:12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</row>
    <row r="136" spans="1:12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</row>
    <row r="137" spans="1:12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</row>
    <row r="138" spans="1:12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</row>
    <row r="139" spans="1:12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</row>
    <row r="140" spans="1:12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</row>
    <row r="141" spans="1:12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</row>
    <row r="142" spans="1:12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</row>
    <row r="143" spans="1:12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</row>
    <row r="144" spans="1:12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</row>
    <row r="145" spans="1:12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</row>
    <row r="146" spans="1:12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</row>
    <row r="147" spans="1:12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</row>
    <row r="148" spans="1:12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</row>
    <row r="149" spans="1:12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</row>
    <row r="150" spans="1:12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</row>
    <row r="151" spans="1:12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</row>
    <row r="152" spans="1:12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</row>
    <row r="153" spans="1:12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</row>
    <row r="154" spans="1:12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</row>
    <row r="155" spans="1:12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</row>
    <row r="156" spans="1:12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</row>
    <row r="157" spans="1:12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</row>
    <row r="158" spans="1:12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</row>
    <row r="159" spans="1:12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</row>
    <row r="160" spans="1:12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</row>
    <row r="161" spans="1:12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</row>
    <row r="162" spans="1:12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</row>
    <row r="163" spans="1:12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</row>
    <row r="164" spans="1:12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</row>
    <row r="165" spans="1:12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</row>
    <row r="166" spans="1:12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</row>
    <row r="167" spans="1:12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</row>
    <row r="168" spans="1:12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</row>
    <row r="169" spans="1:12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</row>
    <row r="170" spans="1:12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</row>
    <row r="171" spans="1:12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</row>
    <row r="172" spans="1:12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</row>
    <row r="173" spans="1:12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</row>
    <row r="174" spans="1:12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</row>
    <row r="175" spans="1:12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</row>
    <row r="176" spans="1:12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</row>
    <row r="177" spans="1:12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</row>
    <row r="178" spans="1:12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</row>
    <row r="179" spans="1:12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</row>
    <row r="180" spans="1:12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</row>
    <row r="181" spans="1:12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</row>
    <row r="182" spans="1:12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</row>
    <row r="183" spans="1:12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</row>
    <row r="184" spans="1:12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</row>
    <row r="185" spans="1:12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</row>
    <row r="186" spans="1:12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</row>
    <row r="187" spans="1:12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</row>
    <row r="188" spans="1:12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</row>
    <row r="189" spans="1:12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</row>
    <row r="190" spans="1:12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</row>
    <row r="191" spans="1:12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</row>
    <row r="192" spans="1:12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</row>
    <row r="193" spans="1:12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</row>
    <row r="194" spans="1:12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</row>
    <row r="195" spans="1:12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</row>
    <row r="196" spans="1:12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</row>
    <row r="197" spans="1:12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</row>
    <row r="198" spans="1:12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</row>
    <row r="199" spans="1:12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</row>
    <row r="200" spans="1:12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</row>
    <row r="201" spans="1:12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</row>
    <row r="202" spans="1:12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</row>
    <row r="203" spans="1:12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</row>
    <row r="204" spans="1:12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</row>
    <row r="205" spans="1:12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</row>
    <row r="206" spans="1:12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</row>
    <row r="207" spans="1:12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</row>
    <row r="208" spans="1:12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</row>
    <row r="209" spans="1:12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</row>
    <row r="210" spans="1:12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</row>
    <row r="211" spans="1:12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</row>
    <row r="212" spans="1:12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</row>
    <row r="213" spans="1:12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</row>
    <row r="214" spans="1:12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</row>
    <row r="215" spans="1:12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</row>
    <row r="216" spans="1:12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</row>
    <row r="217" spans="1:12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</row>
    <row r="218" spans="1:12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</row>
    <row r="219" spans="1:12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</row>
    <row r="220" spans="1:12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</row>
    <row r="221" spans="1:12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</row>
    <row r="222" spans="1:12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</row>
    <row r="223" spans="1:12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</row>
    <row r="224" spans="1:12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</row>
    <row r="225" spans="1:12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</row>
    <row r="226" spans="1:12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</row>
    <row r="227" spans="1:12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</row>
    <row r="228" spans="1:12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</row>
    <row r="229" spans="1:12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</row>
    <row r="230" spans="1:12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</row>
    <row r="231" spans="1:12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</row>
    <row r="232" spans="1:12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</row>
    <row r="233" spans="1:12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</row>
    <row r="234" spans="1:12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</row>
    <row r="235" spans="1:12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</row>
    <row r="236" spans="1:12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</row>
    <row r="237" spans="1:12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</row>
    <row r="238" spans="1:12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</row>
    <row r="239" spans="1:12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</row>
    <row r="240" spans="1:12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</row>
    <row r="241" spans="1:12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</row>
    <row r="242" spans="1:12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</row>
    <row r="243" spans="1:12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</row>
    <row r="244" spans="1:12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</row>
    <row r="245" spans="1:12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</row>
    <row r="246" spans="1:12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</row>
    <row r="247" spans="1:12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</row>
    <row r="248" spans="1:12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</row>
    <row r="249" spans="1:12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</row>
    <row r="250" spans="1:12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</row>
    <row r="251" spans="1:12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</row>
    <row r="252" spans="1:12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</row>
    <row r="253" spans="1:12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</row>
    <row r="254" spans="1:12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</row>
    <row r="255" spans="1:12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</row>
    <row r="256" spans="1:12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</row>
    <row r="257" spans="1:12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</row>
    <row r="258" spans="1:12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</row>
    <row r="259" spans="1:12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</row>
    <row r="260" spans="1:12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</row>
    <row r="261" spans="1:12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</row>
    <row r="262" spans="1:12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</row>
    <row r="263" spans="1:12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</row>
    <row r="264" spans="1:12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</row>
    <row r="265" spans="1:12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</row>
    <row r="266" spans="1:12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</row>
    <row r="267" spans="1:12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</row>
    <row r="268" spans="1:12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</row>
    <row r="269" spans="1:12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</row>
    <row r="270" spans="1:12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</row>
    <row r="271" spans="1:12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</row>
    <row r="272" spans="1:12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</row>
    <row r="273" spans="1:12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</row>
    <row r="274" spans="1:12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</row>
    <row r="275" spans="1:12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</row>
    <row r="276" spans="1:12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</row>
    <row r="277" spans="1:12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</row>
    <row r="278" spans="1:12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</row>
    <row r="279" spans="1:12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</row>
    <row r="280" spans="1:12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</row>
    <row r="281" spans="1:12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</row>
    <row r="282" spans="1:12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</row>
    <row r="283" spans="1:12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</row>
    <row r="284" spans="1:12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</row>
    <row r="285" spans="1:12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</row>
    <row r="286" spans="1:12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</row>
    <row r="287" spans="1:12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</row>
    <row r="288" spans="1:12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</row>
    <row r="289" spans="1:12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</row>
    <row r="290" spans="1:12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</row>
    <row r="291" spans="1:12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</row>
    <row r="292" spans="1:12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</row>
    <row r="293" spans="1:12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</row>
    <row r="294" spans="1:12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</row>
    <row r="295" spans="1:12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</row>
    <row r="296" spans="1:12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</row>
    <row r="297" spans="1:12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</row>
    <row r="298" spans="1:12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</row>
    <row r="299" spans="1:12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</row>
    <row r="300" spans="1:12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</row>
    <row r="301" spans="1:12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</row>
    <row r="302" spans="1:12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</row>
    <row r="303" spans="1:12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</row>
    <row r="304" spans="1:12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</row>
    <row r="305" spans="1:12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</row>
    <row r="306" spans="1:12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</row>
    <row r="307" spans="1:12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</row>
    <row r="308" spans="1:12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</row>
    <row r="309" spans="1:12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</row>
    <row r="310" spans="1:12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</row>
    <row r="311" spans="1:12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</row>
    <row r="312" spans="1:12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</row>
    <row r="313" spans="1:12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</row>
    <row r="314" spans="1:12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</row>
    <row r="315" spans="1:12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</row>
    <row r="316" spans="1:12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</row>
    <row r="317" spans="1:12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</row>
    <row r="318" spans="1:12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</row>
    <row r="319" spans="1:12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</row>
    <row r="320" spans="1:12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</row>
    <row r="321" spans="1:12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</row>
    <row r="322" spans="1:12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</row>
    <row r="323" spans="1:12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</row>
    <row r="324" spans="1:12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</row>
    <row r="325" spans="1:12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</row>
    <row r="326" spans="1:12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</row>
    <row r="327" spans="1:12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</row>
    <row r="328" spans="1:12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</row>
    <row r="329" spans="1:12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</row>
    <row r="330" spans="1:12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</row>
    <row r="331" spans="1:12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</row>
    <row r="332" spans="1:12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</row>
    <row r="333" spans="1:12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</row>
    <row r="334" spans="1:12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</row>
    <row r="335" spans="1:12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</row>
    <row r="336" spans="1:12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</row>
    <row r="337" spans="1:12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</row>
    <row r="338" spans="1:12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</row>
    <row r="339" spans="1:12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</row>
    <row r="340" spans="1:12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</row>
    <row r="341" spans="1:12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</row>
    <row r="342" spans="1:12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</row>
    <row r="343" spans="1:12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</row>
    <row r="344" spans="1:12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</row>
    <row r="345" spans="1:12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</row>
    <row r="346" spans="1:12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</row>
    <row r="347" spans="1:12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</row>
    <row r="348" spans="1:12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</row>
    <row r="349" spans="1:12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</row>
    <row r="350" spans="1:12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</row>
    <row r="351" spans="1:12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</row>
    <row r="352" spans="1:12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</row>
    <row r="353" spans="1:12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</row>
    <row r="354" spans="1:12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</row>
    <row r="355" spans="1:12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</row>
    <row r="356" spans="1:12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</row>
    <row r="357" spans="1:12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</row>
    <row r="358" spans="1:12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</row>
    <row r="359" spans="1:12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</row>
    <row r="360" spans="1:12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</row>
    <row r="361" spans="1:12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</row>
    <row r="362" spans="1:12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</row>
    <row r="363" spans="1:12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</row>
    <row r="364" spans="1:12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</row>
    <row r="365" spans="1:12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</row>
    <row r="366" spans="1:12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</row>
    <row r="367" spans="1:12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</row>
    <row r="368" spans="1:12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</row>
    <row r="369" spans="1:12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</row>
    <row r="370" spans="1:12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</row>
    <row r="371" spans="1:12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</row>
    <row r="372" spans="1:12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</row>
    <row r="373" spans="1:12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</row>
    <row r="374" spans="1:12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</row>
    <row r="375" spans="1:12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</row>
    <row r="376" spans="1:12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</row>
    <row r="377" spans="1:12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</row>
    <row r="378" spans="1:12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</row>
    <row r="379" spans="1:12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</row>
    <row r="380" spans="1:12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</row>
    <row r="381" spans="1:12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</row>
    <row r="382" spans="1:12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</row>
    <row r="383" spans="1:12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</row>
    <row r="384" spans="1:12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</row>
    <row r="385" spans="1:12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</row>
    <row r="386" spans="1:12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</row>
    <row r="387" spans="1:12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</row>
    <row r="388" spans="1:12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</row>
    <row r="389" spans="1:12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</row>
    <row r="390" spans="1:12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</row>
    <row r="391" spans="1:12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</row>
    <row r="392" spans="1:12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</row>
    <row r="393" spans="1:12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</row>
    <row r="394" spans="1:12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</row>
    <row r="395" spans="1:12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</row>
    <row r="396" spans="1:12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</row>
    <row r="397" spans="1:12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</row>
    <row r="398" spans="1:12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</row>
    <row r="399" spans="1:12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</row>
    <row r="400" spans="1:12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</row>
    <row r="401" spans="1:12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</row>
    <row r="402" spans="1:12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</row>
    <row r="403" spans="1:12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</row>
    <row r="404" spans="1:12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</row>
    <row r="405" spans="1:12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</row>
    <row r="406" spans="1:12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</row>
    <row r="407" spans="1:12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</row>
    <row r="408" spans="1:12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</row>
    <row r="409" spans="1:12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</row>
    <row r="410" spans="1:12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</row>
    <row r="411" spans="1:12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</row>
    <row r="412" spans="1:12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</row>
    <row r="413" spans="1:12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</row>
    <row r="414" spans="1:12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</row>
    <row r="415" spans="1:12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</row>
    <row r="416" spans="1:12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</row>
    <row r="417" spans="1:12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</row>
    <row r="418" spans="1:12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</row>
    <row r="419" spans="1:12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</row>
    <row r="420" spans="1:12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</row>
    <row r="421" spans="1:12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</row>
    <row r="422" spans="1:12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</row>
    <row r="423" spans="1:12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</row>
    <row r="424" spans="1:12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</row>
    <row r="425" spans="1:12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</row>
    <row r="426" spans="1:12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</row>
    <row r="427" spans="1:12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</row>
    <row r="428" spans="1:12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</row>
    <row r="429" spans="1:12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</row>
    <row r="430" spans="1:12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</row>
    <row r="431" spans="1:12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</row>
    <row r="432" spans="1:12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</row>
    <row r="433" spans="1:12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</row>
    <row r="434" spans="1:12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</row>
    <row r="435" spans="1:12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</row>
    <row r="436" spans="1:12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</row>
    <row r="437" spans="1:12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</row>
    <row r="438" spans="1:12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</row>
    <row r="439" spans="1:12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</row>
    <row r="440" spans="1:12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</row>
    <row r="441" spans="1:12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</row>
    <row r="442" spans="1:12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</row>
    <row r="443" spans="1:12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</row>
    <row r="444" spans="1:12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</row>
    <row r="445" spans="1:12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</row>
    <row r="446" spans="1:12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</row>
    <row r="447" spans="1:12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</row>
    <row r="448" spans="1:12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</row>
    <row r="449" spans="1:12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</row>
    <row r="450" spans="1:12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</row>
    <row r="451" spans="1:12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</row>
    <row r="452" spans="1:12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</row>
    <row r="453" spans="1:12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</row>
    <row r="454" spans="1:12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</row>
    <row r="455" spans="1:12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</row>
    <row r="456" spans="1:12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</row>
    <row r="457" spans="1:12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</row>
    <row r="458" spans="1:12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</row>
    <row r="459" spans="1:12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</row>
    <row r="460" spans="1:12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</row>
    <row r="461" spans="1:12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</row>
    <row r="462" spans="1:12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</row>
    <row r="463" spans="1:12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</row>
    <row r="464" spans="1:12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</row>
    <row r="465" spans="1:12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</row>
    <row r="466" spans="1:12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</row>
    <row r="467" spans="1:12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</row>
    <row r="468" spans="1:12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</row>
    <row r="469" spans="1:12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</row>
    <row r="470" spans="1:12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</row>
    <row r="471" spans="1:12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</row>
    <row r="472" spans="1:12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</row>
    <row r="473" spans="1:12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</row>
    <row r="474" spans="1:12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</row>
    <row r="475" spans="1:12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</row>
    <row r="476" spans="1:12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</row>
    <row r="477" spans="1:12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</row>
    <row r="478" spans="1:12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</row>
    <row r="479" spans="1:12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</row>
    <row r="480" spans="1:12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</row>
    <row r="481" spans="1:12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</row>
    <row r="482" spans="1:12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</row>
    <row r="483" spans="1:12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</row>
    <row r="484" spans="1:12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</row>
    <row r="485" spans="1:12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</row>
    <row r="486" spans="1:12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</row>
    <row r="487" spans="1:12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</row>
    <row r="488" spans="1:12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</row>
    <row r="489" spans="1:12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</row>
    <row r="490" spans="1:12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</row>
    <row r="491" spans="1:12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</row>
    <row r="492" spans="1:12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</row>
    <row r="493" spans="1:12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</row>
    <row r="494" spans="1:12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</row>
    <row r="495" spans="1:12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</row>
    <row r="496" spans="1:12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</row>
    <row r="497" spans="1:12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</row>
    <row r="498" spans="1:12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</row>
    <row r="499" spans="1:12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</row>
    <row r="500" spans="1:12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</row>
    <row r="501" spans="1:12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</row>
    <row r="502" spans="1:12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</row>
    <row r="503" spans="1:12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</row>
    <row r="504" spans="1:12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</row>
    <row r="505" spans="1:12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</row>
    <row r="506" spans="1:12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</row>
    <row r="507" spans="1:12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</row>
    <row r="508" spans="1:12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</row>
    <row r="509" spans="1:12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</row>
    <row r="510" spans="1:12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</row>
    <row r="511" spans="1:12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</row>
    <row r="512" spans="1:12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</row>
    <row r="513" spans="1:12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</row>
    <row r="514" spans="1:12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</row>
    <row r="515" spans="1:12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</row>
    <row r="516" spans="1:12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</row>
    <row r="517" spans="1:12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</row>
    <row r="518" spans="1:12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</row>
    <row r="519" spans="1:12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</row>
    <row r="520" spans="1:12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</row>
    <row r="521" spans="1:12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</row>
    <row r="522" spans="1:12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</row>
    <row r="523" spans="1:12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</row>
    <row r="524" spans="1:12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</row>
    <row r="525" spans="1:12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</row>
    <row r="526" spans="1:12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</row>
    <row r="527" spans="1:12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</row>
    <row r="528" spans="1:12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</row>
    <row r="529" spans="1:12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</row>
    <row r="530" spans="1:12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</row>
    <row r="531" spans="1:12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</row>
    <row r="532" spans="1:12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</row>
    <row r="533" spans="1:12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</row>
    <row r="534" spans="1:12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</row>
    <row r="535" spans="1:12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</row>
    <row r="536" spans="1:12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</row>
    <row r="537" spans="1:12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</row>
    <row r="538" spans="1:12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</row>
    <row r="539" spans="1:12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</row>
    <row r="540" spans="1:12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</row>
    <row r="541" spans="1:12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</row>
    <row r="542" spans="1:12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</row>
    <row r="543" spans="1:12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</row>
    <row r="544" spans="1:12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</row>
    <row r="545" spans="1:12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</row>
    <row r="546" spans="1:12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</row>
    <row r="547" spans="1:12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</row>
    <row r="548" spans="1:12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</row>
    <row r="549" spans="1:12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</row>
    <row r="550" spans="1:12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</row>
    <row r="551" spans="1:12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</row>
    <row r="552" spans="1:12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</row>
    <row r="553" spans="1:12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</row>
    <row r="554" spans="1:12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</row>
    <row r="555" spans="1:12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</row>
    <row r="556" spans="1:12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</row>
    <row r="557" spans="1:12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</row>
    <row r="558" spans="1:12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</row>
    <row r="559" spans="1:12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</row>
    <row r="560" spans="1:12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</row>
    <row r="561" spans="1:12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</row>
    <row r="562" spans="1:12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</row>
    <row r="563" spans="1:12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</row>
    <row r="564" spans="1:12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</row>
    <row r="565" spans="1:12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</row>
    <row r="566" spans="1:12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</row>
    <row r="567" spans="1:12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</row>
    <row r="568" spans="1:12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</row>
    <row r="569" spans="1:12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</row>
    <row r="570" spans="1:12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</row>
    <row r="571" spans="1:12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</row>
    <row r="572" spans="1:12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</row>
    <row r="573" spans="1:12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</row>
    <row r="574" spans="1:12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</row>
    <row r="575" spans="1:12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</row>
    <row r="576" spans="1:12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</row>
    <row r="577" spans="1:12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</row>
    <row r="578" spans="1:12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</row>
    <row r="579" spans="1:12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</row>
    <row r="580" spans="1:12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</row>
    <row r="581" spans="1:12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</row>
    <row r="582" spans="1:12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</row>
    <row r="583" spans="1:12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</row>
    <row r="584" spans="1:12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</row>
    <row r="585" spans="1:12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</row>
    <row r="586" spans="1:12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</row>
    <row r="587" spans="1:12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</row>
    <row r="588" spans="1:12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</row>
    <row r="589" spans="1:12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</row>
    <row r="590" spans="1:12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</row>
    <row r="591" spans="1:12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</row>
    <row r="592" spans="1:12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</row>
    <row r="593" spans="1:12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</row>
    <row r="594" spans="1:12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</row>
    <row r="595" spans="1:12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</row>
    <row r="596" spans="1:12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</row>
    <row r="597" spans="1:12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</row>
    <row r="598" spans="1:12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</row>
    <row r="599" spans="1:12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</row>
    <row r="600" spans="1:12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</row>
    <row r="601" spans="1:12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</row>
    <row r="602" spans="1:12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</row>
    <row r="603" spans="1:12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</row>
    <row r="604" spans="1:12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</row>
    <row r="605" spans="1:12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</row>
    <row r="606" spans="1:12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</row>
    <row r="607" spans="1:12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</row>
    <row r="608" spans="1:12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</row>
    <row r="609" spans="1:12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</row>
    <row r="610" spans="1:12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</row>
    <row r="611" spans="1:12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</row>
    <row r="612" spans="1:12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</row>
    <row r="613" spans="1:12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</row>
    <row r="614" spans="1:12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</row>
    <row r="615" spans="1:12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</row>
    <row r="616" spans="1:12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</row>
    <row r="617" spans="1:12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</row>
    <row r="618" spans="1:12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</row>
    <row r="619" spans="1:12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</row>
    <row r="620" spans="1:12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</row>
    <row r="621" spans="1:12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</row>
    <row r="622" spans="1:12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</row>
    <row r="623" spans="1:12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</row>
    <row r="624" spans="1:12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</row>
    <row r="625" spans="1:12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</row>
    <row r="626" spans="1:12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</row>
    <row r="627" spans="1:12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</row>
    <row r="628" spans="1:12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</row>
    <row r="629" spans="1:12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</row>
    <row r="630" spans="1:12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</row>
    <row r="631" spans="1:12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</row>
    <row r="632" spans="1:12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</row>
    <row r="633" spans="1:12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</row>
    <row r="634" spans="1:12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</row>
    <row r="635" spans="1:12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</row>
    <row r="636" spans="1:12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</row>
    <row r="637" spans="1:12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</row>
    <row r="638" spans="1:12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</row>
    <row r="639" spans="1:12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</row>
    <row r="640" spans="1:12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</row>
    <row r="641" spans="1:12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</row>
    <row r="642" spans="1:12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</row>
    <row r="643" spans="1:12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</row>
    <row r="644" spans="1:12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</row>
    <row r="645" spans="1:12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</row>
    <row r="646" spans="1:12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</row>
    <row r="647" spans="1:12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</row>
    <row r="648" spans="1:12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</row>
    <row r="649" spans="1:12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</row>
    <row r="650" spans="1:12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</row>
    <row r="651" spans="1:12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</row>
    <row r="652" spans="1:12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</row>
    <row r="653" spans="1:12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</row>
    <row r="654" spans="1:12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</row>
    <row r="655" spans="1:12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</row>
    <row r="656" spans="1:12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</row>
    <row r="657" spans="1:12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</row>
    <row r="658" spans="1:12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</row>
    <row r="659" spans="1:12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</row>
    <row r="660" spans="1:12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</row>
    <row r="661" spans="1:12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</row>
    <row r="662" spans="1:12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</row>
    <row r="663" spans="1:12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</row>
    <row r="664" spans="1:12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</row>
    <row r="665" spans="1:12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</row>
    <row r="666" spans="1:12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</row>
    <row r="667" spans="1:12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</row>
    <row r="668" spans="1:12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</row>
    <row r="669" spans="1:12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</row>
    <row r="670" spans="1:12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</row>
    <row r="671" spans="1:12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</row>
    <row r="672" spans="1:12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</row>
    <row r="673" spans="1:12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</row>
    <row r="674" spans="1:12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</row>
    <row r="675" spans="1:12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</row>
    <row r="676" spans="1:12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</row>
    <row r="677" spans="1:12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</row>
    <row r="678" spans="1:12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</row>
    <row r="679" spans="1:12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</row>
    <row r="680" spans="1:12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</row>
    <row r="681" spans="1:12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</row>
    <row r="682" spans="1:12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</row>
    <row r="683" spans="1:12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</row>
    <row r="684" spans="1:12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</row>
    <row r="685" spans="1:12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</row>
    <row r="686" spans="1:12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</row>
    <row r="687" spans="1:12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</row>
    <row r="688" spans="1:12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</row>
    <row r="689" spans="1:12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</row>
    <row r="690" spans="1:12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</row>
    <row r="691" spans="1:12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</row>
    <row r="692" spans="1:12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</row>
    <row r="693" spans="1:12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</row>
    <row r="694" spans="1:12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</row>
    <row r="695" spans="1:12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</row>
    <row r="696" spans="1:12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</row>
    <row r="697" spans="1:12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</row>
    <row r="698" spans="1:12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</row>
    <row r="699" spans="1:12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</row>
    <row r="700" spans="1:12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</row>
    <row r="701" spans="1:12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</row>
    <row r="702" spans="1:12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</row>
    <row r="703" spans="1:12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</row>
    <row r="704" spans="1:12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</row>
    <row r="705" spans="1:12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</row>
    <row r="706" spans="1:12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</row>
    <row r="707" spans="1:12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</row>
    <row r="708" spans="1:12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</row>
    <row r="709" spans="1:12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</row>
    <row r="710" spans="1:12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</row>
    <row r="711" spans="1:12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</row>
    <row r="712" spans="1:12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</row>
    <row r="713" spans="1:12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</row>
    <row r="714" spans="1:12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</row>
    <row r="715" spans="1:12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</row>
    <row r="716" spans="1:12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</row>
    <row r="717" spans="1:12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</row>
    <row r="718" spans="1:12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</row>
    <row r="719" spans="1:12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</row>
    <row r="720" spans="1:12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</row>
    <row r="721" spans="1:12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</row>
    <row r="722" spans="1:12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</row>
    <row r="723" spans="1:12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</row>
    <row r="724" spans="1:12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</row>
    <row r="725" spans="1:12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</row>
    <row r="726" spans="1:12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</row>
    <row r="727" spans="1:12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</row>
    <row r="728" spans="1:12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</row>
    <row r="729" spans="1:12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</row>
    <row r="730" spans="1:12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</row>
    <row r="731" spans="1:12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</row>
    <row r="732" spans="1:12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</row>
    <row r="733" spans="1:12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</row>
    <row r="734" spans="1:12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</row>
    <row r="735" spans="1:12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</row>
    <row r="736" spans="1:12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</row>
    <row r="737" spans="1:12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</row>
    <row r="738" spans="1:12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</row>
    <row r="739" spans="1:12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</row>
    <row r="740" spans="1:12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</row>
    <row r="741" spans="1:12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</row>
    <row r="742" spans="1:12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</row>
    <row r="743" spans="1:12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</row>
    <row r="744" spans="1:12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</row>
    <row r="745" spans="1:12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</row>
    <row r="746" spans="1:12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</row>
    <row r="747" spans="1:12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</row>
    <row r="748" spans="1:12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</row>
    <row r="749" spans="1:12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</row>
    <row r="750" spans="1:12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</row>
    <row r="751" spans="1:12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</row>
    <row r="752" spans="1:12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</row>
    <row r="753" spans="1:12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</row>
    <row r="754" spans="1:12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</row>
    <row r="755" spans="1:12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</row>
    <row r="756" spans="1:12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</row>
    <row r="757" spans="1:12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</row>
    <row r="758" spans="1:12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</row>
    <row r="759" spans="1:12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</row>
    <row r="760" spans="1:12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</row>
    <row r="761" spans="1:12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</row>
    <row r="762" spans="1:12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</row>
    <row r="763" spans="1:12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</row>
    <row r="764" spans="1:12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</row>
    <row r="765" spans="1:12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</row>
    <row r="766" spans="1:12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</row>
    <row r="767" spans="1:12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</row>
    <row r="768" spans="1:12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</row>
    <row r="769" spans="1:12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</row>
    <row r="770" spans="1:12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</row>
    <row r="771" spans="1:12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</row>
    <row r="772" spans="1:12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</row>
    <row r="773" spans="1:12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</row>
    <row r="774" spans="1:12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</row>
    <row r="775" spans="1:12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</row>
    <row r="776" spans="1:12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</row>
    <row r="777" spans="1:12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</row>
    <row r="778" spans="1:12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</row>
    <row r="779" spans="1:12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</row>
    <row r="780" spans="1:12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</row>
    <row r="781" spans="1:12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</row>
    <row r="782" spans="1:12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</row>
    <row r="783" spans="1:12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</row>
    <row r="784" spans="1:12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</row>
    <row r="785" spans="1:12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</row>
    <row r="786" spans="1:12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</row>
    <row r="787" spans="1:12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</row>
    <row r="788" spans="1:12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</row>
    <row r="789" spans="1:12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</row>
    <row r="790" spans="1:12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</row>
    <row r="791" spans="1:12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</row>
    <row r="792" spans="1:12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</row>
    <row r="793" spans="1:12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</row>
    <row r="794" spans="1:12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</row>
    <row r="795" spans="1:12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</row>
    <row r="796" spans="1:12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</row>
    <row r="797" spans="1:12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</row>
    <row r="798" spans="1:12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</row>
    <row r="799" spans="1:12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</row>
    <row r="800" spans="1:12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</row>
    <row r="801" spans="1:12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</row>
    <row r="802" spans="1:12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</row>
    <row r="803" spans="1:12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</row>
    <row r="804" spans="1:12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</row>
    <row r="805" spans="1:12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</row>
    <row r="806" spans="1:12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</row>
    <row r="807" spans="1:12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</row>
    <row r="808" spans="1:12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</row>
    <row r="809" spans="1:12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</row>
    <row r="810" spans="1:12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</row>
    <row r="811" spans="1:12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</row>
    <row r="812" spans="1:12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</row>
    <row r="813" spans="1:12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</row>
    <row r="814" spans="1:12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</row>
    <row r="815" spans="1:12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</row>
    <row r="816" spans="1:12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</row>
    <row r="817" spans="1:12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</row>
    <row r="818" spans="1:12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</row>
    <row r="819" spans="1:12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</row>
    <row r="820" spans="1:12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</row>
    <row r="821" spans="1:12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</row>
    <row r="822" spans="1:12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</row>
    <row r="823" spans="1:12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</row>
    <row r="824" spans="1:12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</row>
    <row r="825" spans="1:12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</row>
    <row r="826" spans="1:12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</row>
    <row r="827" spans="1:12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</row>
    <row r="828" spans="1:12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</row>
    <row r="829" spans="1:12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</row>
    <row r="830" spans="1:12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</row>
    <row r="831" spans="1:12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</row>
    <row r="832" spans="1:12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</row>
    <row r="833" spans="1:12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</row>
    <row r="834" spans="1:12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</row>
    <row r="835" spans="1:12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</row>
    <row r="836" spans="1:12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</row>
    <row r="837" spans="1:12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</row>
    <row r="838" spans="1:12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</row>
    <row r="839" spans="1:12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</row>
    <row r="840" spans="1:12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</row>
    <row r="841" spans="1:12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</row>
    <row r="842" spans="1:12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</row>
    <row r="843" spans="1:12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</row>
    <row r="844" spans="1:12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</row>
    <row r="845" spans="1:12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</row>
    <row r="846" spans="1:12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</row>
    <row r="847" spans="1:12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</row>
    <row r="848" spans="1:12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</row>
    <row r="849" spans="1:12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</row>
    <row r="850" spans="1:12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</row>
    <row r="851" spans="1:12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</row>
    <row r="852" spans="1:12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</row>
    <row r="853" spans="1:12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</row>
    <row r="854" spans="1:12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</row>
    <row r="855" spans="1:12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</row>
    <row r="856" spans="1:12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</row>
    <row r="857" spans="1:12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</row>
    <row r="858" spans="1:12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</row>
    <row r="859" spans="1:12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</row>
    <row r="860" spans="1:12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</row>
    <row r="861" spans="1:12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</row>
    <row r="862" spans="1:12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</row>
    <row r="863" spans="1:12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</row>
    <row r="864" spans="1:12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</row>
    <row r="865" spans="1:12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</row>
    <row r="866" spans="1:12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</row>
    <row r="867" spans="1:12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</row>
    <row r="868" spans="1:12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</row>
    <row r="869" spans="1:12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</row>
    <row r="870" spans="1:12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</row>
    <row r="871" spans="1:12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</row>
    <row r="872" spans="1:12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</row>
    <row r="873" spans="1:12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</row>
    <row r="874" spans="1:12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</row>
    <row r="875" spans="1:12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</row>
    <row r="876" spans="1:12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</row>
    <row r="877" spans="1:12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</row>
    <row r="878" spans="1:12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</row>
    <row r="879" spans="1:12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</row>
    <row r="880" spans="1:12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</row>
    <row r="881" spans="1:12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</row>
    <row r="882" spans="1:12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</row>
    <row r="883" spans="1:12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</row>
    <row r="884" spans="1:12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</row>
    <row r="885" spans="1:12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</row>
    <row r="886" spans="1:12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</row>
    <row r="887" spans="1:12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</row>
    <row r="888" spans="1:12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</row>
    <row r="889" spans="1:12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</row>
    <row r="890" spans="1:12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</row>
    <row r="891" spans="1:12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</row>
    <row r="892" spans="1:12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</row>
    <row r="893" spans="1:12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</row>
    <row r="894" spans="1:12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</row>
    <row r="895" spans="1:12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</row>
    <row r="896" spans="1:12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</row>
    <row r="897" spans="1:12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</row>
    <row r="898" spans="1:12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</row>
    <row r="899" spans="1:12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</row>
    <row r="900" spans="1:12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</row>
    <row r="901" spans="1:12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</row>
    <row r="902" spans="1:12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</row>
    <row r="903" spans="1:12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</row>
    <row r="904" spans="1:12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</row>
    <row r="905" spans="1:12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</row>
    <row r="906" spans="1:12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</row>
    <row r="907" spans="1:12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</row>
    <row r="908" spans="1:12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</row>
    <row r="909" spans="1:12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</row>
    <row r="910" spans="1:12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</row>
    <row r="911" spans="1:12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</row>
    <row r="912" spans="1:12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</row>
    <row r="913" spans="1:12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</row>
    <row r="914" spans="1:12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</row>
    <row r="915" spans="1:12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</row>
    <row r="916" spans="1:12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</row>
    <row r="917" spans="1:12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</row>
    <row r="918" spans="1:12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</row>
    <row r="919" spans="1:12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</row>
    <row r="920" spans="1:12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</row>
    <row r="921" spans="1:12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</row>
    <row r="922" spans="1:12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</row>
    <row r="923" spans="1:12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</row>
    <row r="924" spans="1:12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</row>
    <row r="925" spans="1:12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</row>
    <row r="926" spans="1:12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</row>
    <row r="927" spans="1:12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</row>
    <row r="928" spans="1:12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</row>
    <row r="929" spans="1:12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</row>
    <row r="930" spans="1:12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</row>
    <row r="931" spans="1:12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</row>
    <row r="932" spans="1:12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</row>
    <row r="933" spans="1:12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</row>
    <row r="934" spans="1:12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</row>
    <row r="935" spans="1:12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</row>
    <row r="936" spans="1:12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</row>
    <row r="937" spans="1:12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</row>
    <row r="938" spans="1:12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</row>
    <row r="939" spans="1:12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</row>
    <row r="940" spans="1:12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</row>
    <row r="941" spans="1:12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</row>
    <row r="942" spans="1:12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</row>
    <row r="943" spans="1:12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</row>
    <row r="944" spans="1:12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</row>
    <row r="945" spans="1:12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</row>
    <row r="946" spans="1:12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</row>
    <row r="947" spans="1:12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</row>
    <row r="948" spans="1:12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</row>
    <row r="949" spans="1:12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</row>
    <row r="950" spans="1:12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</row>
    <row r="951" spans="1:12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</row>
    <row r="952" spans="1:12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</row>
    <row r="953" spans="1:12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</row>
    <row r="954" spans="1:12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</row>
    <row r="955" spans="1:12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</row>
    <row r="956" spans="1:12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</row>
    <row r="957" spans="1:12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</row>
    <row r="958" spans="1:12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</row>
    <row r="959" spans="1:12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</row>
    <row r="960" spans="1:12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</row>
    <row r="961" spans="1:12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</row>
    <row r="962" spans="1:12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</row>
    <row r="963" spans="1:12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</row>
    <row r="964" spans="1:12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</row>
    <row r="965" spans="1:12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</row>
    <row r="966" spans="1:12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</row>
    <row r="967" spans="1:12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</row>
    <row r="968" spans="1:12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</row>
    <row r="969" spans="1:12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</row>
    <row r="970" spans="1:12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</row>
    <row r="971" spans="1:12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</row>
    <row r="972" spans="1:12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</row>
    <row r="973" spans="1:12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</row>
    <row r="974" spans="1:12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</row>
    <row r="975" spans="1:12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</row>
    <row r="976" spans="1:12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</row>
    <row r="977" spans="1:12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</row>
    <row r="978" spans="1:12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</row>
    <row r="979" spans="1:12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</row>
    <row r="980" spans="1:12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</row>
    <row r="981" spans="1:12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</row>
    <row r="982" spans="1:12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</row>
    <row r="983" spans="1:12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</row>
    <row r="984" spans="1:12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</row>
    <row r="985" spans="1:12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</row>
    <row r="986" spans="1:12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</row>
    <row r="987" spans="1:12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</row>
    <row r="988" spans="1:12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</row>
    <row r="989" spans="1:12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</row>
    <row r="990" spans="1:12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</row>
    <row r="991" spans="1:12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</row>
    <row r="992" spans="1:12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</row>
    <row r="993" spans="1:12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</row>
    <row r="994" spans="1:12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</row>
    <row r="995" spans="1:12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</row>
    <row r="996" spans="1:12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</row>
    <row r="997" spans="1:12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</row>
    <row r="998" spans="1:12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</row>
    <row r="999" spans="1:12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</row>
    <row r="1000" spans="1:12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2" firstPageNumber="0" orientation="portrait" horizontalDpi="300" verticalDpi="300" r:id="rId1"/>
  <headerFooter>
    <oddHeader>&amp;C&amp;A</oddHeader>
    <oddFooter>&amp;CPágina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Z1000"/>
  <sheetViews>
    <sheetView showGridLines="0" topLeftCell="A103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>
        <v>2021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298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Magarefe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299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109">
        <v>1988.87</v>
      </c>
      <c r="K15" s="129" t="s">
        <v>267</v>
      </c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38.25" customHeight="1">
      <c r="A17" s="57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300</v>
      </c>
      <c r="K17" s="60"/>
      <c r="L17" s="60"/>
      <c r="M17" s="60"/>
      <c r="N17" s="60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44197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1988.87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>
        <v>0.2</v>
      </c>
      <c r="J25" s="65">
        <f>1100*I25</f>
        <v>220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2208.87</v>
      </c>
      <c r="K28" s="69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2208.87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184.07249999999999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245.42999999999998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429.50249999999994</v>
      </c>
      <c r="K36" s="69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2638.3724999999999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527.67449999999997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65.959312499999996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39.575587499999997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26.383724999999998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15.830235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5.276745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211.06979999999999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891.76990499999999</v>
      </c>
      <c r="K48" s="69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49.667800000000014</v>
      </c>
      <c r="K51" s="89"/>
      <c r="L51" s="89"/>
      <c r="M51" s="89"/>
      <c r="N51" s="89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/>
      <c r="J52" s="65">
        <v>211</v>
      </c>
      <c r="K52" s="166" t="s">
        <v>301</v>
      </c>
      <c r="L52" s="166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166" t="s">
        <v>302</v>
      </c>
      <c r="L54" s="166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112"/>
      <c r="J55" s="65">
        <f>I55*0.3</f>
        <v>0</v>
      </c>
      <c r="K55" s="113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115">
        <v>25</v>
      </c>
      <c r="K56" s="166" t="s">
        <v>303</v>
      </c>
      <c r="L56" s="166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285.6678</v>
      </c>
      <c r="K57" s="69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429.50249999999994</v>
      </c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891.76990499999999</v>
      </c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285.6678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1606.9402049999999</v>
      </c>
      <c r="K64" s="69"/>
      <c r="L64" s="89"/>
      <c r="M64" s="89"/>
      <c r="N64" s="89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17"/>
      <c r="M65" s="17"/>
      <c r="N65" s="17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2208.87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9.2036249999999988</v>
      </c>
      <c r="K70" s="69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0.73628999999999989</v>
      </c>
      <c r="K71" s="69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42.950249999999997</v>
      </c>
      <c r="K72" s="94" t="s">
        <v>218</v>
      </c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14.517184499999999</v>
      </c>
      <c r="K73" s="95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70.683840000000004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138.09118949999998</v>
      </c>
      <c r="K75" s="69"/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9"/>
      <c r="M76" s="89"/>
      <c r="N76" s="89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9"/>
      <c r="M77" s="89"/>
      <c r="N77" s="89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2208.87</v>
      </c>
      <c r="K80" s="17"/>
      <c r="L80" s="17"/>
      <c r="M80" s="17"/>
      <c r="N80" s="17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20.452499999999997</v>
      </c>
      <c r="K81" s="9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36.569069999999989</v>
      </c>
      <c r="K82" s="97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0.46018124999999993</v>
      </c>
      <c r="K83" s="69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0.7178827499999999</v>
      </c>
      <c r="K84" s="69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0.71710522776000007</v>
      </c>
      <c r="K85" s="69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19.91385785898288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78.83059708674287</v>
      </c>
      <c r="K87" s="69"/>
      <c r="L87" s="89"/>
      <c r="M87" s="89"/>
      <c r="N87" s="89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2208.87</v>
      </c>
      <c r="K90" s="17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78.83059708674287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78.83059708674287</v>
      </c>
      <c r="K98" s="69"/>
      <c r="L98" s="89"/>
      <c r="M98" s="89"/>
      <c r="N98" s="89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'Uniforme-EPI'!F115</f>
        <v>0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'Uniforme-EPI'!F126</f>
        <v>0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97"/>
      <c r="M110" s="9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53"/>
      <c r="M112" s="53"/>
      <c r="N112" s="69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53"/>
      <c r="M113" s="53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53"/>
      <c r="M114" s="53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69"/>
      <c r="M115" s="17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69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124.72366984288894</v>
      </c>
      <c r="K117" s="69"/>
      <c r="L117" s="69"/>
      <c r="M117" s="1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69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124.72366984288894</v>
      </c>
      <c r="K119" s="69"/>
      <c r="L119" s="17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2208.87</v>
      </c>
      <c r="K124" s="69"/>
      <c r="L124" s="69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1606.9402049999999</v>
      </c>
      <c r="K125" s="17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138.09118949999998</v>
      </c>
      <c r="K126" s="17"/>
      <c r="L126" s="69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78.83059708674287</v>
      </c>
      <c r="K127" s="17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4032.7319915867424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124.72366984288894</v>
      </c>
      <c r="K130" s="17"/>
      <c r="L130" s="17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4157.4556614296316</v>
      </c>
      <c r="K131" s="17"/>
      <c r="L131" s="17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2</v>
      </c>
      <c r="J132" s="77">
        <f>J131*I132</f>
        <v>8314.9113228592632</v>
      </c>
      <c r="K132" s="17"/>
      <c r="L132" s="17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69"/>
      <c r="M133" s="69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1.8821640302189047</v>
      </c>
      <c r="K134" s="69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7"/>
      <c r="M135" s="69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7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7"/>
      <c r="M140" s="17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17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7"/>
      <c r="M143" s="17"/>
      <c r="N143" s="17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7"/>
      <c r="M144" s="17"/>
      <c r="N144" s="17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7"/>
      <c r="M145" s="17"/>
      <c r="N145" s="1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7"/>
      <c r="M146" s="17"/>
      <c r="N146" s="17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7"/>
      <c r="M147" s="17"/>
      <c r="N147" s="17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7"/>
      <c r="M148" s="17"/>
      <c r="N148" s="17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sheetProtection password="C59B" sheet="1" objects="1" scenarios="1"/>
  <mergeCells count="125">
    <mergeCell ref="C129:I129"/>
    <mergeCell ref="C130:I130"/>
    <mergeCell ref="B131:I131"/>
    <mergeCell ref="C132:H132"/>
    <mergeCell ref="B135:K150"/>
    <mergeCell ref="C118:H118"/>
    <mergeCell ref="B119:H119"/>
    <mergeCell ref="B122:J122"/>
    <mergeCell ref="B123:I123"/>
    <mergeCell ref="C124:I124"/>
    <mergeCell ref="C125:I125"/>
    <mergeCell ref="C126:I126"/>
    <mergeCell ref="C127:I127"/>
    <mergeCell ref="C128:I128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B50:H50"/>
    <mergeCell ref="C51:H51"/>
    <mergeCell ref="C52:H52"/>
    <mergeCell ref="K52:L52"/>
    <mergeCell ref="C53:H53"/>
    <mergeCell ref="C54:H54"/>
    <mergeCell ref="K54:L54"/>
    <mergeCell ref="C55:H55"/>
    <mergeCell ref="C56:H56"/>
    <mergeCell ref="K56:L56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5" firstPageNumber="0" orientation="portrait" horizontalDpi="300" verticalDpi="300" r:id="rId1"/>
  <headerFooter>
    <oddHeader>&amp;C&amp;A</oddHeader>
    <oddFooter>&amp;CPágina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V1000"/>
  <sheetViews>
    <sheetView showGridLines="0" topLeftCell="B106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15.42578125" customWidth="1"/>
    <col min="12" max="22" width="7.85546875" customWidth="1"/>
    <col min="1021" max="1024" width="11.5703125" customWidth="1"/>
  </cols>
  <sheetData>
    <row r="1" spans="1:22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</row>
    <row r="2" spans="1:22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</row>
    <row r="4" spans="1:22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</row>
    <row r="5" spans="1:22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>
        <v>2021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</row>
    <row r="6" spans="1:22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</row>
    <row r="7" spans="1:22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</row>
    <row r="8" spans="1:22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</row>
    <row r="9" spans="1:22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</row>
    <row r="10" spans="1:22" ht="12.75" customHeight="1">
      <c r="A10" s="48"/>
      <c r="B10" s="149" t="s">
        <v>304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</row>
    <row r="11" spans="1:22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</row>
    <row r="12" spans="1:22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</row>
    <row r="13" spans="1:22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Motorista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</row>
    <row r="14" spans="1:22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>
        <v>7823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</row>
    <row r="15" spans="1:22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2838.23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</row>
    <row r="16" spans="1:22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285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</row>
    <row r="17" spans="1:22" ht="25.5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61" t="s">
        <v>163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</row>
    <row r="18" spans="1:22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44197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</row>
    <row r="19" spans="1:22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</row>
    <row r="20" spans="1:22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</row>
    <row r="21" spans="1:22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</row>
    <row r="22" spans="1:22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</row>
    <row r="23" spans="1:22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2838.23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</row>
    <row r="24" spans="1:22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</row>
    <row r="25" spans="1:22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</row>
    <row r="26" spans="1:22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</row>
    <row r="27" spans="1:22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</row>
    <row r="28" spans="1:22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2838.23</v>
      </c>
      <c r="K28" s="69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</row>
    <row r="29" spans="1:22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</row>
    <row r="30" spans="1:22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</row>
    <row r="31" spans="1:22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</row>
    <row r="32" spans="1:22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</row>
    <row r="33" spans="1:22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2838.23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</row>
    <row r="34" spans="1:22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236.51916666666665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</row>
    <row r="35" spans="1:22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315.35888888888888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</row>
    <row r="36" spans="1:22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551.87805555555553</v>
      </c>
      <c r="K36" s="69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</row>
    <row r="37" spans="1:22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</row>
    <row r="38" spans="1:22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</row>
    <row r="39" spans="1:22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3390.1080555555554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</row>
    <row r="40" spans="1:22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678.02161111111116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</row>
    <row r="41" spans="1:22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84.752701388888894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</row>
    <row r="42" spans="1:22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</row>
    <row r="43" spans="1:22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50.851620833333328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</row>
    <row r="44" spans="1:22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33.901080555555552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</row>
    <row r="45" spans="1:22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20.340648333333334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</row>
    <row r="46" spans="1:22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6.7802161111111108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</row>
    <row r="47" spans="1:22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271.20864444444442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</row>
    <row r="48" spans="1:22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1145.8565227777776</v>
      </c>
      <c r="K48" s="69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</row>
    <row r="49" spans="1:22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</row>
    <row r="50" spans="1:22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</row>
    <row r="51" spans="1:22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v>0</v>
      </c>
      <c r="K51" s="131" t="s">
        <v>305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22.57</v>
      </c>
      <c r="J52" s="65">
        <f>I52*26*0.8</f>
        <v>469.45600000000007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</row>
    <row r="53" spans="1:22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</row>
    <row r="54" spans="1:22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91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</row>
    <row r="55" spans="1:22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v>0</v>
      </c>
      <c r="K55" s="113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</row>
    <row r="56" spans="1:22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v>0</v>
      </c>
      <c r="K56" s="92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</row>
    <row r="57" spans="1:22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469.45600000000007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</row>
    <row r="58" spans="1:22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</row>
    <row r="59" spans="1:22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</row>
    <row r="60" spans="1:22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</row>
    <row r="61" spans="1:22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551.87805555555553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</row>
    <row r="62" spans="1:22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1145.8565227777776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</row>
    <row r="63" spans="1:22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469.45600000000007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</row>
    <row r="64" spans="1:22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2167.1905783333332</v>
      </c>
      <c r="K64" s="69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</row>
    <row r="65" spans="1:22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</row>
    <row r="66" spans="1:22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</row>
    <row r="67" spans="1:22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</row>
    <row r="68" spans="1:22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</row>
    <row r="69" spans="1:22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2838.23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</row>
    <row r="70" spans="1:22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11.825958333333332</v>
      </c>
      <c r="K70" s="69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</row>
    <row r="71" spans="1:22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0.94607666666666668</v>
      </c>
      <c r="K71" s="69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</row>
    <row r="72" spans="1:22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55.187805555555556</v>
      </c>
      <c r="K72" s="94" t="s">
        <v>218</v>
      </c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</row>
    <row r="73" spans="1:22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18.653478277777779</v>
      </c>
      <c r="K73" s="95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</row>
    <row r="74" spans="1:22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90.823360000000008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</row>
    <row r="75" spans="1:22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177.43667883333336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</row>
    <row r="76" spans="1:22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</row>
    <row r="77" spans="1:22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</row>
    <row r="78" spans="1:22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</row>
    <row r="79" spans="1:22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</row>
    <row r="80" spans="1:22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2838.23</v>
      </c>
      <c r="K80" s="17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</row>
    <row r="81" spans="1:22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26.279907407407407</v>
      </c>
      <c r="K81" s="97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</row>
    <row r="82" spans="1:22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46.988474444444435</v>
      </c>
      <c r="K82" s="97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</row>
    <row r="83" spans="1:22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0.59129791666666665</v>
      </c>
      <c r="K83" s="69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</row>
    <row r="84" spans="1:22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0.92242475000000002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</row>
    <row r="85" spans="1:22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0.9214256930400001</v>
      </c>
      <c r="K85" s="69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</row>
    <row r="86" spans="1:22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25.587793211506778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</row>
    <row r="87" spans="1:22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101.29132342306529</v>
      </c>
      <c r="K87" s="69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</row>
    <row r="88" spans="1:22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</row>
    <row r="89" spans="1:22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</row>
    <row r="90" spans="1:22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2838.23</v>
      </c>
      <c r="K90" s="17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</row>
    <row r="91" spans="1:22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</row>
    <row r="92" spans="1:22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</row>
    <row r="93" spans="1:22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</row>
    <row r="94" spans="1:22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</row>
    <row r="95" spans="1:22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</row>
    <row r="96" spans="1:22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101.29132342306529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</row>
    <row r="97" spans="1:22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</row>
    <row r="98" spans="1:22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101.29132342306529</v>
      </c>
      <c r="K98" s="69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</row>
    <row r="99" spans="1:22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</row>
    <row r="100" spans="1:22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</row>
    <row r="101" spans="1:22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</row>
    <row r="102" spans="1:22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</row>
    <row r="103" spans="1:22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'Uniforme-EPI'!F138</f>
        <v>0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</row>
    <row r="104" spans="1:22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</row>
    <row r="105" spans="1:22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'Uniforme-EPI'!F142</f>
        <v>0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</row>
    <row r="106" spans="1:22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</row>
    <row r="107" spans="1:22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</row>
    <row r="108" spans="1:22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</row>
    <row r="109" spans="1:22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</row>
    <row r="110" spans="1:22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</row>
    <row r="111" spans="1:22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</row>
    <row r="112" spans="1:22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</row>
    <row r="113" spans="1:22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</row>
    <row r="114" spans="1:22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</row>
    <row r="115" spans="1:22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</row>
    <row r="116" spans="1:22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</row>
    <row r="117" spans="1:22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163.42727568834221</v>
      </c>
      <c r="K117" s="69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</row>
    <row r="118" spans="1:22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</row>
    <row r="119" spans="1:22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163.42727568834221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</row>
    <row r="120" spans="1:22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</row>
    <row r="121" spans="1:22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</row>
    <row r="122" spans="1:22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</row>
    <row r="123" spans="1:22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</row>
    <row r="124" spans="1:22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2838.23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</row>
    <row r="125" spans="1:22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2167.1905783333332</v>
      </c>
      <c r="K125" s="17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</row>
    <row r="126" spans="1:22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177.43667883333336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</row>
    <row r="127" spans="1:22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101.29132342306529</v>
      </c>
      <c r="K127" s="17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</row>
    <row r="128" spans="1:22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</row>
    <row r="129" spans="1:22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5284.1485805897319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</row>
    <row r="130" spans="1:22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163.42727568834221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</row>
    <row r="131" spans="1:22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5447.5758562780738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</row>
    <row r="132" spans="1:22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2</v>
      </c>
      <c r="J132" s="77">
        <f>J131*I132</f>
        <v>10895.151712556148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</row>
    <row r="133" spans="1:22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</row>
    <row r="134" spans="1:22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1.919356731582033</v>
      </c>
      <c r="K134" s="69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</row>
    <row r="135" spans="1:22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</row>
    <row r="136" spans="1:22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</row>
    <row r="137" spans="1:22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</row>
    <row r="138" spans="1:22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</row>
    <row r="139" spans="1:22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</row>
    <row r="140" spans="1:22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</row>
    <row r="141" spans="1:22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</row>
    <row r="142" spans="1:22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</row>
    <row r="143" spans="1:22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</row>
    <row r="144" spans="1:22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</row>
    <row r="145" spans="1:22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</row>
    <row r="146" spans="1:22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</row>
    <row r="147" spans="1:22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</row>
    <row r="148" spans="1:22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</row>
    <row r="149" spans="1:22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</row>
    <row r="150" spans="1:22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</row>
    <row r="151" spans="1:22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</row>
    <row r="152" spans="1:22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</row>
    <row r="153" spans="1:22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</row>
    <row r="154" spans="1:22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</row>
    <row r="155" spans="1:22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</row>
    <row r="156" spans="1:22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</row>
    <row r="157" spans="1:22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</row>
    <row r="158" spans="1:22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</row>
    <row r="159" spans="1:22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</row>
    <row r="160" spans="1:22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</row>
    <row r="161" spans="1:22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</row>
    <row r="162" spans="1:22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</row>
    <row r="163" spans="1:22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</row>
    <row r="164" spans="1:22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</row>
    <row r="165" spans="1:22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</row>
    <row r="166" spans="1:22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</row>
    <row r="167" spans="1:22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</row>
    <row r="168" spans="1:22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</row>
    <row r="169" spans="1:22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</row>
    <row r="170" spans="1:22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:22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</row>
    <row r="172" spans="1:22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</row>
    <row r="173" spans="1:22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</row>
    <row r="174" spans="1:22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</row>
    <row r="175" spans="1:22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</row>
    <row r="176" spans="1:22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</row>
    <row r="177" spans="1:22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</row>
    <row r="178" spans="1:22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</row>
    <row r="179" spans="1:22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</row>
    <row r="180" spans="1:22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</row>
    <row r="181" spans="1:22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</row>
    <row r="182" spans="1:22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</row>
    <row r="183" spans="1:22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</row>
    <row r="184" spans="1:22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</row>
    <row r="185" spans="1:22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</row>
    <row r="186" spans="1:22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</row>
    <row r="187" spans="1:22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</row>
    <row r="188" spans="1:22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</row>
    <row r="189" spans="1:22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</row>
    <row r="190" spans="1:22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</row>
    <row r="191" spans="1:22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</row>
    <row r="192" spans="1:22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</row>
    <row r="193" spans="1:22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</row>
    <row r="194" spans="1:22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</row>
    <row r="195" spans="1:22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</row>
    <row r="196" spans="1:22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</row>
    <row r="197" spans="1:22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</row>
    <row r="198" spans="1:22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</row>
    <row r="199" spans="1:22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</row>
    <row r="200" spans="1:22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</row>
    <row r="201" spans="1:22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</row>
    <row r="202" spans="1:22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</row>
    <row r="203" spans="1:22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</row>
    <row r="204" spans="1:22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</row>
    <row r="205" spans="1:22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</row>
    <row r="206" spans="1:22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</row>
    <row r="207" spans="1:22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</row>
    <row r="208" spans="1:22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</row>
    <row r="209" spans="1:22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</row>
    <row r="210" spans="1:22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</row>
    <row r="211" spans="1:22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</row>
    <row r="212" spans="1:22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</row>
    <row r="213" spans="1:22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</row>
    <row r="214" spans="1:22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</row>
    <row r="215" spans="1:22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</row>
    <row r="216" spans="1:22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</row>
    <row r="217" spans="1:22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</row>
    <row r="218" spans="1:22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</row>
    <row r="219" spans="1:22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</row>
    <row r="220" spans="1:22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</row>
    <row r="221" spans="1:22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</row>
    <row r="222" spans="1:22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</row>
    <row r="223" spans="1:22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</row>
    <row r="224" spans="1:22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</row>
    <row r="225" spans="1:22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</row>
    <row r="226" spans="1:22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</row>
    <row r="227" spans="1:22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</row>
    <row r="228" spans="1:22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</row>
    <row r="229" spans="1:22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</row>
    <row r="230" spans="1:22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</row>
    <row r="231" spans="1:22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</row>
    <row r="232" spans="1:22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</row>
    <row r="233" spans="1:22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</row>
    <row r="234" spans="1:22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</row>
    <row r="235" spans="1:22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</row>
    <row r="236" spans="1:22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</row>
    <row r="237" spans="1:22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</row>
    <row r="238" spans="1:22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</row>
    <row r="239" spans="1:22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</row>
    <row r="240" spans="1:22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</row>
    <row r="241" spans="1:22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</row>
    <row r="242" spans="1:22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</row>
    <row r="243" spans="1:22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</row>
    <row r="244" spans="1:22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</row>
    <row r="245" spans="1:22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</row>
    <row r="246" spans="1:22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</row>
    <row r="247" spans="1:22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</row>
    <row r="248" spans="1:22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</row>
    <row r="249" spans="1:22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</row>
    <row r="250" spans="1:22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</row>
    <row r="251" spans="1:22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</row>
    <row r="252" spans="1:22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</row>
    <row r="253" spans="1:22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</row>
    <row r="254" spans="1:22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</row>
    <row r="255" spans="1:22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</row>
    <row r="256" spans="1:22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</row>
    <row r="257" spans="1:22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</row>
    <row r="258" spans="1:22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</row>
    <row r="259" spans="1:22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</row>
    <row r="260" spans="1:22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</row>
    <row r="261" spans="1:22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</row>
    <row r="262" spans="1:22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</row>
    <row r="263" spans="1:22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</row>
    <row r="264" spans="1:22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</row>
    <row r="265" spans="1:22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</row>
    <row r="266" spans="1:22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</row>
    <row r="267" spans="1:22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</row>
    <row r="268" spans="1:22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</row>
    <row r="269" spans="1:22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</row>
    <row r="270" spans="1:22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</row>
    <row r="271" spans="1:22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</row>
    <row r="272" spans="1:22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</row>
    <row r="273" spans="1:22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</row>
    <row r="274" spans="1:22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</row>
    <row r="275" spans="1:22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</row>
    <row r="276" spans="1:22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</row>
    <row r="277" spans="1:22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</row>
    <row r="278" spans="1:22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</row>
    <row r="279" spans="1:22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</row>
    <row r="280" spans="1:22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</row>
    <row r="281" spans="1:22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</row>
    <row r="282" spans="1:22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</row>
    <row r="283" spans="1:22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</row>
    <row r="284" spans="1:22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</row>
    <row r="285" spans="1:22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</row>
    <row r="286" spans="1:22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</row>
    <row r="287" spans="1:22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</row>
    <row r="288" spans="1:22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</row>
    <row r="289" spans="1:22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</row>
    <row r="290" spans="1:22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</row>
    <row r="291" spans="1:22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</row>
    <row r="292" spans="1:22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</row>
    <row r="293" spans="1:22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</row>
    <row r="294" spans="1:22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</row>
    <row r="295" spans="1:22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</row>
    <row r="296" spans="1:22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</row>
    <row r="297" spans="1:22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</row>
    <row r="298" spans="1:22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</row>
    <row r="299" spans="1:22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</row>
    <row r="300" spans="1:22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</row>
    <row r="301" spans="1:22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</row>
    <row r="302" spans="1:22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</row>
    <row r="303" spans="1:22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</row>
    <row r="304" spans="1:22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</row>
    <row r="305" spans="1:22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</row>
    <row r="306" spans="1:22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</row>
    <row r="307" spans="1:22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</row>
    <row r="308" spans="1:22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</row>
    <row r="309" spans="1:22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</row>
    <row r="310" spans="1:22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</row>
    <row r="311" spans="1:22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</row>
    <row r="312" spans="1:22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</row>
    <row r="313" spans="1:22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</row>
    <row r="314" spans="1:22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</row>
    <row r="315" spans="1:22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</row>
    <row r="316" spans="1:22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</row>
    <row r="317" spans="1:22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</row>
    <row r="318" spans="1:22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</row>
    <row r="319" spans="1:22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</row>
    <row r="320" spans="1:22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</row>
    <row r="321" spans="1:22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</row>
    <row r="322" spans="1:22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</row>
    <row r="323" spans="1:22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</row>
    <row r="324" spans="1:22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</row>
    <row r="325" spans="1:22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</row>
    <row r="326" spans="1:22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</row>
    <row r="327" spans="1:22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</row>
    <row r="328" spans="1:22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</row>
    <row r="329" spans="1:22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</row>
    <row r="330" spans="1:22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</row>
    <row r="331" spans="1:22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</row>
    <row r="332" spans="1:22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</row>
    <row r="333" spans="1:22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</row>
    <row r="334" spans="1:22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</row>
    <row r="335" spans="1:22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</row>
    <row r="336" spans="1:22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</row>
    <row r="337" spans="1:22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</row>
    <row r="338" spans="1:22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</row>
    <row r="339" spans="1:22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</row>
    <row r="340" spans="1:22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</row>
    <row r="341" spans="1:22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</row>
    <row r="342" spans="1:22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</row>
    <row r="343" spans="1:22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</row>
    <row r="344" spans="1:22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</row>
    <row r="345" spans="1:22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</row>
    <row r="346" spans="1:22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</row>
    <row r="347" spans="1:22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</row>
    <row r="348" spans="1:22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</row>
    <row r="349" spans="1:22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</row>
    <row r="350" spans="1:22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</row>
    <row r="351" spans="1:22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</row>
    <row r="352" spans="1:22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</row>
    <row r="353" spans="1:22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</row>
    <row r="354" spans="1:22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</row>
    <row r="355" spans="1:22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</row>
    <row r="356" spans="1:22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</row>
    <row r="357" spans="1:22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</row>
    <row r="358" spans="1:22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</row>
    <row r="359" spans="1:22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</row>
    <row r="360" spans="1:22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</row>
    <row r="361" spans="1:22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</row>
    <row r="362" spans="1:22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</row>
    <row r="363" spans="1:22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</row>
    <row r="364" spans="1:22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</row>
    <row r="365" spans="1:22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</row>
    <row r="366" spans="1:22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</row>
    <row r="367" spans="1:22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</row>
    <row r="368" spans="1:22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</row>
    <row r="369" spans="1:22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</row>
    <row r="370" spans="1:22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</row>
    <row r="371" spans="1:22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</row>
    <row r="372" spans="1:22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</row>
    <row r="373" spans="1:22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</row>
    <row r="374" spans="1:22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</row>
    <row r="375" spans="1:22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</row>
    <row r="376" spans="1:22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</row>
    <row r="377" spans="1:22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</row>
    <row r="378" spans="1:22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</row>
    <row r="379" spans="1:22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</row>
    <row r="380" spans="1:22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</row>
    <row r="381" spans="1:22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</row>
    <row r="382" spans="1:22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</row>
    <row r="383" spans="1:22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</row>
    <row r="384" spans="1:22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</row>
    <row r="385" spans="1:22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</row>
    <row r="386" spans="1:22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</row>
    <row r="387" spans="1:22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</row>
    <row r="388" spans="1:22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</row>
    <row r="389" spans="1:22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</row>
    <row r="390" spans="1:22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</row>
    <row r="391" spans="1:22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</row>
    <row r="392" spans="1:22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</row>
    <row r="393" spans="1:22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</row>
    <row r="394" spans="1:22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</row>
    <row r="395" spans="1:22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</row>
    <row r="396" spans="1:22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</row>
    <row r="397" spans="1:22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</row>
    <row r="398" spans="1:22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</row>
    <row r="399" spans="1:22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</row>
    <row r="400" spans="1:22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</row>
    <row r="401" spans="1:22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</row>
    <row r="402" spans="1:22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</row>
    <row r="403" spans="1:22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</row>
    <row r="404" spans="1:22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</row>
    <row r="405" spans="1:22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</row>
    <row r="406" spans="1:22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</row>
    <row r="407" spans="1:22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</row>
    <row r="408" spans="1:22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</row>
    <row r="409" spans="1:22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</row>
    <row r="410" spans="1:22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</row>
    <row r="411" spans="1:22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</row>
    <row r="412" spans="1:22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</row>
    <row r="413" spans="1:22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</row>
    <row r="414" spans="1:22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</row>
    <row r="415" spans="1:22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</row>
    <row r="416" spans="1:22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</row>
    <row r="417" spans="1:22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</row>
    <row r="418" spans="1:22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</row>
    <row r="419" spans="1:22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</row>
    <row r="420" spans="1:22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</row>
    <row r="421" spans="1:22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</row>
    <row r="422" spans="1:22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</row>
    <row r="423" spans="1:22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</row>
    <row r="424" spans="1:22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</row>
    <row r="425" spans="1:22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</row>
    <row r="426" spans="1:22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</row>
    <row r="427" spans="1:22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</row>
    <row r="428" spans="1:22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</row>
    <row r="429" spans="1:22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</row>
    <row r="430" spans="1:22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</row>
    <row r="431" spans="1:22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</row>
    <row r="432" spans="1:22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</row>
    <row r="433" spans="1:22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</row>
    <row r="434" spans="1:22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</row>
    <row r="435" spans="1:22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</row>
    <row r="436" spans="1:22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</row>
    <row r="437" spans="1:22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</row>
    <row r="438" spans="1:22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</row>
    <row r="439" spans="1:22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</row>
    <row r="440" spans="1:22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</row>
    <row r="441" spans="1:22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</row>
    <row r="442" spans="1:22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</row>
    <row r="443" spans="1:22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</row>
    <row r="444" spans="1:22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</row>
    <row r="445" spans="1:22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</row>
    <row r="446" spans="1:22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</row>
    <row r="447" spans="1:22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</row>
    <row r="448" spans="1:22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</row>
    <row r="449" spans="1:22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</row>
    <row r="450" spans="1:22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</row>
    <row r="451" spans="1:22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</row>
    <row r="452" spans="1:22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</row>
    <row r="453" spans="1:22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</row>
    <row r="454" spans="1:22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</row>
    <row r="455" spans="1:22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</row>
    <row r="456" spans="1:22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</row>
    <row r="457" spans="1:22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</row>
    <row r="458" spans="1:22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</row>
    <row r="459" spans="1:22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</row>
    <row r="460" spans="1:22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</row>
    <row r="461" spans="1:22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</row>
    <row r="462" spans="1:22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</row>
    <row r="463" spans="1:22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</row>
    <row r="464" spans="1:22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</row>
    <row r="465" spans="1:22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</row>
    <row r="466" spans="1:22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</row>
    <row r="467" spans="1:22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</row>
    <row r="468" spans="1:22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</row>
    <row r="469" spans="1:22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</row>
    <row r="470" spans="1:22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</row>
    <row r="471" spans="1:22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</row>
    <row r="472" spans="1:22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</row>
    <row r="473" spans="1:22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</row>
    <row r="474" spans="1:22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</row>
    <row r="475" spans="1:22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</row>
    <row r="476" spans="1:22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</row>
    <row r="477" spans="1:22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</row>
    <row r="478" spans="1:22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</row>
    <row r="479" spans="1:22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</row>
    <row r="480" spans="1:22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</row>
    <row r="481" spans="1:22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</row>
    <row r="482" spans="1:22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</row>
    <row r="483" spans="1:22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</row>
    <row r="484" spans="1:22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</row>
    <row r="485" spans="1:22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</row>
    <row r="486" spans="1:22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</row>
    <row r="487" spans="1:22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</row>
    <row r="488" spans="1:22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</row>
    <row r="489" spans="1:22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</row>
    <row r="490" spans="1:22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</row>
    <row r="491" spans="1:22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</row>
    <row r="492" spans="1:22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</row>
    <row r="493" spans="1:22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</row>
    <row r="494" spans="1:22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</row>
    <row r="495" spans="1:22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</row>
    <row r="496" spans="1:22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</row>
    <row r="497" spans="1:22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</row>
    <row r="498" spans="1:22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</row>
    <row r="499" spans="1:22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</row>
    <row r="500" spans="1:22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</row>
    <row r="501" spans="1:22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</row>
    <row r="502" spans="1:22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</row>
    <row r="503" spans="1:22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</row>
    <row r="504" spans="1:22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</row>
    <row r="505" spans="1:22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</row>
    <row r="506" spans="1:22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</row>
    <row r="507" spans="1:22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</row>
    <row r="508" spans="1:22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</row>
    <row r="509" spans="1:22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</row>
    <row r="510" spans="1:22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</row>
    <row r="511" spans="1:22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</row>
    <row r="512" spans="1:22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</row>
    <row r="513" spans="1:22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</row>
    <row r="514" spans="1:22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</row>
    <row r="515" spans="1:22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</row>
    <row r="516" spans="1:22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</row>
    <row r="517" spans="1:22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</row>
    <row r="518" spans="1:22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</row>
    <row r="519" spans="1:22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</row>
    <row r="520" spans="1:22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</row>
    <row r="521" spans="1:22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</row>
    <row r="522" spans="1:22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</row>
    <row r="523" spans="1:22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</row>
    <row r="524" spans="1:22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</row>
    <row r="525" spans="1:22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</row>
    <row r="526" spans="1:22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</row>
    <row r="527" spans="1:22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</row>
    <row r="528" spans="1:22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</row>
    <row r="529" spans="1:22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</row>
    <row r="530" spans="1:22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</row>
    <row r="531" spans="1:22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</row>
    <row r="532" spans="1:22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</row>
    <row r="533" spans="1:22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</row>
    <row r="534" spans="1:22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</row>
    <row r="535" spans="1:22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</row>
    <row r="536" spans="1:22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</row>
    <row r="537" spans="1:22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</row>
    <row r="538" spans="1:22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</row>
    <row r="539" spans="1:22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</row>
    <row r="540" spans="1:22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</row>
    <row r="541" spans="1:22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</row>
    <row r="542" spans="1:22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</row>
    <row r="543" spans="1:22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</row>
    <row r="544" spans="1:22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</row>
    <row r="545" spans="1:22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</row>
    <row r="546" spans="1:22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</row>
    <row r="547" spans="1:22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</row>
    <row r="548" spans="1:22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</row>
    <row r="549" spans="1:22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</row>
    <row r="550" spans="1:22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</row>
    <row r="551" spans="1:22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</row>
    <row r="552" spans="1:22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</row>
    <row r="553" spans="1:22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</row>
    <row r="554" spans="1:22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</row>
    <row r="555" spans="1:22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</row>
    <row r="556" spans="1:22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</row>
    <row r="557" spans="1:22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</row>
    <row r="558" spans="1:22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</row>
    <row r="559" spans="1:22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</row>
    <row r="560" spans="1:22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</row>
    <row r="561" spans="1:22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</row>
    <row r="562" spans="1:22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</row>
    <row r="563" spans="1:22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</row>
    <row r="564" spans="1:22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</row>
    <row r="565" spans="1:22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</row>
    <row r="566" spans="1:22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</row>
    <row r="567" spans="1:22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</row>
    <row r="568" spans="1:22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</row>
    <row r="569" spans="1:22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</row>
    <row r="570" spans="1:22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</row>
    <row r="571" spans="1:22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</row>
    <row r="572" spans="1:22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</row>
    <row r="573" spans="1:22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</row>
    <row r="574" spans="1:22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</row>
    <row r="575" spans="1:22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</row>
    <row r="576" spans="1:22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</row>
    <row r="577" spans="1:22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</row>
    <row r="578" spans="1:22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</row>
    <row r="579" spans="1:22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</row>
    <row r="580" spans="1:22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</row>
    <row r="581" spans="1:22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</row>
    <row r="582" spans="1:22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</row>
    <row r="583" spans="1:22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</row>
    <row r="584" spans="1:22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</row>
    <row r="585" spans="1:22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</row>
    <row r="586" spans="1:22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</row>
    <row r="587" spans="1:22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</row>
    <row r="588" spans="1:22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</row>
    <row r="589" spans="1:22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</row>
    <row r="590" spans="1:22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</row>
    <row r="591" spans="1:22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</row>
    <row r="592" spans="1:22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</row>
    <row r="593" spans="1:22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</row>
    <row r="594" spans="1:22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</row>
    <row r="595" spans="1:22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</row>
    <row r="596" spans="1:22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</row>
    <row r="597" spans="1:22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</row>
    <row r="598" spans="1:22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</row>
    <row r="599" spans="1:22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</row>
    <row r="600" spans="1:22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</row>
    <row r="601" spans="1:22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</row>
    <row r="602" spans="1:22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</row>
    <row r="603" spans="1:22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</row>
    <row r="604" spans="1:22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</row>
    <row r="605" spans="1:22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</row>
    <row r="606" spans="1:22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</row>
    <row r="607" spans="1:22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</row>
    <row r="608" spans="1:22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</row>
    <row r="609" spans="1:22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</row>
    <row r="610" spans="1:22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</row>
    <row r="611" spans="1:22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</row>
    <row r="612" spans="1:22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</row>
    <row r="613" spans="1:22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</row>
    <row r="614" spans="1:22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</row>
    <row r="615" spans="1:22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</row>
    <row r="616" spans="1:22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</row>
    <row r="617" spans="1:22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</row>
    <row r="618" spans="1:22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</row>
    <row r="619" spans="1:22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</row>
    <row r="620" spans="1:22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</row>
    <row r="621" spans="1:22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</row>
    <row r="622" spans="1:22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</row>
    <row r="623" spans="1:22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</row>
    <row r="624" spans="1:22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</row>
    <row r="625" spans="1:22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</row>
    <row r="626" spans="1:22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</row>
    <row r="627" spans="1:22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</row>
    <row r="628" spans="1:22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</row>
    <row r="629" spans="1:22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</row>
    <row r="630" spans="1:22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</row>
    <row r="631" spans="1:22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</row>
    <row r="632" spans="1:22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</row>
    <row r="633" spans="1:22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</row>
    <row r="634" spans="1:22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</row>
    <row r="635" spans="1:22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</row>
    <row r="636" spans="1:22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</row>
    <row r="637" spans="1:22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</row>
    <row r="638" spans="1:22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</row>
    <row r="639" spans="1:22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</row>
    <row r="640" spans="1:22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</row>
    <row r="641" spans="1:22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</row>
    <row r="642" spans="1:22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</row>
    <row r="643" spans="1:22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</row>
    <row r="644" spans="1:22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</row>
    <row r="645" spans="1:22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</row>
    <row r="646" spans="1:22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</row>
    <row r="647" spans="1:22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</row>
    <row r="648" spans="1:22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</row>
    <row r="649" spans="1:22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</row>
    <row r="650" spans="1:22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</row>
    <row r="651" spans="1:22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</row>
    <row r="652" spans="1:22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</row>
    <row r="653" spans="1:22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</row>
    <row r="654" spans="1:22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</row>
    <row r="655" spans="1:22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</row>
    <row r="656" spans="1:22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</row>
    <row r="657" spans="1:22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</row>
    <row r="658" spans="1:22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</row>
    <row r="659" spans="1:22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</row>
    <row r="660" spans="1:22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</row>
    <row r="661" spans="1:22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</row>
    <row r="662" spans="1:22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</row>
    <row r="663" spans="1:22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</row>
    <row r="664" spans="1:22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</row>
    <row r="665" spans="1:22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</row>
    <row r="666" spans="1:22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</row>
    <row r="667" spans="1:22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</row>
    <row r="668" spans="1:22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</row>
    <row r="669" spans="1:22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</row>
    <row r="670" spans="1:22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</row>
    <row r="671" spans="1:22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</row>
    <row r="672" spans="1:22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</row>
    <row r="673" spans="1:22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</row>
    <row r="674" spans="1:22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</row>
    <row r="675" spans="1:22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</row>
    <row r="676" spans="1:22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</row>
    <row r="677" spans="1:22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</row>
    <row r="678" spans="1:22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</row>
    <row r="679" spans="1:22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</row>
    <row r="680" spans="1:22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</row>
    <row r="681" spans="1:22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</row>
    <row r="682" spans="1:22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</row>
    <row r="683" spans="1:22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</row>
    <row r="684" spans="1:22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</row>
    <row r="685" spans="1:22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</row>
    <row r="686" spans="1:22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</row>
    <row r="687" spans="1:22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</row>
    <row r="688" spans="1:22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</row>
    <row r="689" spans="1:22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</row>
    <row r="690" spans="1:22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</row>
    <row r="691" spans="1:22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</row>
    <row r="692" spans="1:22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</row>
    <row r="693" spans="1:22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</row>
    <row r="694" spans="1:22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</row>
    <row r="695" spans="1:22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</row>
    <row r="696" spans="1:22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</row>
    <row r="697" spans="1:22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</row>
    <row r="698" spans="1:22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</row>
    <row r="699" spans="1:22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</row>
    <row r="700" spans="1:22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</row>
    <row r="701" spans="1:22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</row>
    <row r="702" spans="1:22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</row>
    <row r="703" spans="1:22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</row>
    <row r="704" spans="1:22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</row>
    <row r="705" spans="1:22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</row>
    <row r="706" spans="1:22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</row>
    <row r="707" spans="1:22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</row>
    <row r="708" spans="1:22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</row>
    <row r="709" spans="1:22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</row>
    <row r="710" spans="1:22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</row>
    <row r="711" spans="1:22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</row>
    <row r="712" spans="1:22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</row>
    <row r="713" spans="1:22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</row>
    <row r="714" spans="1:22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</row>
    <row r="715" spans="1:22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</row>
    <row r="716" spans="1:22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</row>
    <row r="717" spans="1:22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</row>
    <row r="718" spans="1:22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</row>
    <row r="719" spans="1:22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</row>
    <row r="720" spans="1:22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</row>
    <row r="721" spans="1:22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</row>
    <row r="722" spans="1:22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</row>
    <row r="723" spans="1:22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</row>
    <row r="724" spans="1:22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</row>
    <row r="725" spans="1:22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</row>
    <row r="726" spans="1:22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</row>
    <row r="727" spans="1:22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</row>
    <row r="728" spans="1:22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</row>
    <row r="729" spans="1:22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</row>
    <row r="730" spans="1:22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</row>
    <row r="731" spans="1:22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</row>
    <row r="732" spans="1:22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</row>
    <row r="733" spans="1:22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</row>
    <row r="734" spans="1:22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</row>
    <row r="735" spans="1:22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</row>
    <row r="736" spans="1:22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</row>
    <row r="737" spans="1:22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</row>
    <row r="738" spans="1:22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</row>
    <row r="739" spans="1:22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</row>
    <row r="740" spans="1:22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</row>
    <row r="741" spans="1:22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</row>
    <row r="742" spans="1:22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</row>
    <row r="743" spans="1:22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</row>
    <row r="744" spans="1:22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</row>
    <row r="745" spans="1:22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</row>
    <row r="746" spans="1:22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</row>
    <row r="747" spans="1:22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</row>
    <row r="748" spans="1:22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</row>
    <row r="749" spans="1:22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</row>
    <row r="750" spans="1:22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</row>
    <row r="751" spans="1:22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</row>
    <row r="752" spans="1:22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</row>
    <row r="753" spans="1:22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</row>
    <row r="754" spans="1:22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</row>
    <row r="755" spans="1:22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</row>
    <row r="756" spans="1:22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</row>
    <row r="757" spans="1:22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</row>
    <row r="758" spans="1:22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</row>
    <row r="759" spans="1:22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</row>
    <row r="760" spans="1:22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</row>
    <row r="761" spans="1:22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</row>
    <row r="762" spans="1:22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</row>
    <row r="763" spans="1:22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</row>
    <row r="764" spans="1:22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</row>
    <row r="765" spans="1:22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</row>
    <row r="766" spans="1:22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</row>
    <row r="767" spans="1:22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</row>
    <row r="768" spans="1:22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</row>
    <row r="769" spans="1:22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</row>
    <row r="770" spans="1:22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</row>
    <row r="771" spans="1:22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</row>
    <row r="772" spans="1:22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</row>
    <row r="773" spans="1:22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</row>
    <row r="774" spans="1:22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</row>
    <row r="775" spans="1:22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</row>
    <row r="776" spans="1:22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</row>
    <row r="777" spans="1:22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</row>
    <row r="778" spans="1:22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</row>
    <row r="779" spans="1:22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</row>
    <row r="780" spans="1:22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</row>
    <row r="781" spans="1:22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</row>
    <row r="782" spans="1:22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</row>
    <row r="783" spans="1:22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</row>
    <row r="784" spans="1:22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</row>
    <row r="785" spans="1:22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</row>
    <row r="786" spans="1:22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</row>
    <row r="787" spans="1:22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</row>
    <row r="788" spans="1:22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</row>
    <row r="789" spans="1:22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</row>
    <row r="790" spans="1:22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</row>
    <row r="791" spans="1:22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</row>
    <row r="792" spans="1:22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</row>
    <row r="793" spans="1:22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</row>
    <row r="794" spans="1:22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</row>
    <row r="795" spans="1:22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</row>
    <row r="796" spans="1:22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</row>
    <row r="797" spans="1:22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</row>
    <row r="798" spans="1:22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</row>
    <row r="799" spans="1:22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</row>
    <row r="800" spans="1:22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</row>
    <row r="801" spans="1:22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</row>
    <row r="802" spans="1:22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</row>
    <row r="803" spans="1:22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</row>
    <row r="804" spans="1:22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</row>
    <row r="805" spans="1:22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</row>
    <row r="806" spans="1:22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</row>
    <row r="807" spans="1:22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</row>
    <row r="808" spans="1:22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</row>
    <row r="809" spans="1:22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</row>
    <row r="810" spans="1:22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</row>
    <row r="811" spans="1:22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</row>
    <row r="812" spans="1:22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</row>
    <row r="813" spans="1:22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</row>
    <row r="814" spans="1:22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</row>
    <row r="815" spans="1:22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</row>
    <row r="816" spans="1:22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</row>
    <row r="817" spans="1:22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</row>
    <row r="818" spans="1:22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</row>
    <row r="819" spans="1:22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</row>
    <row r="820" spans="1:22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</row>
    <row r="821" spans="1:22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</row>
    <row r="822" spans="1:22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</row>
    <row r="823" spans="1:22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</row>
    <row r="824" spans="1:22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</row>
    <row r="825" spans="1:22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</row>
    <row r="826" spans="1:22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</row>
    <row r="827" spans="1:22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</row>
    <row r="828" spans="1:22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</row>
    <row r="829" spans="1:22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</row>
    <row r="830" spans="1:22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</row>
    <row r="831" spans="1:22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</row>
    <row r="832" spans="1:22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</row>
    <row r="833" spans="1:22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</row>
    <row r="834" spans="1:22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</row>
    <row r="835" spans="1:22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</row>
    <row r="836" spans="1:22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</row>
    <row r="837" spans="1:22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</row>
    <row r="838" spans="1:22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</row>
    <row r="839" spans="1:22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</row>
    <row r="840" spans="1:22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</row>
    <row r="841" spans="1:22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</row>
    <row r="842" spans="1:22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</row>
    <row r="843" spans="1:22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</row>
    <row r="844" spans="1:22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</row>
    <row r="845" spans="1:22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</row>
    <row r="846" spans="1:22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</row>
    <row r="847" spans="1:22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</row>
    <row r="848" spans="1:22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</row>
    <row r="849" spans="1:22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</row>
    <row r="850" spans="1:22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</row>
    <row r="851" spans="1:22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</row>
    <row r="852" spans="1:22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</row>
    <row r="853" spans="1:22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</row>
    <row r="854" spans="1:22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</row>
    <row r="855" spans="1:22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</row>
    <row r="856" spans="1:22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</row>
    <row r="857" spans="1:22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</row>
    <row r="858" spans="1:22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</row>
    <row r="859" spans="1:22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</row>
    <row r="860" spans="1:22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</row>
    <row r="861" spans="1:22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</row>
    <row r="862" spans="1:22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</row>
    <row r="863" spans="1:22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</row>
    <row r="864" spans="1:22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</row>
    <row r="865" spans="1:22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</row>
    <row r="866" spans="1:22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</row>
    <row r="867" spans="1:22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</row>
    <row r="868" spans="1:22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</row>
    <row r="869" spans="1:22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</row>
    <row r="870" spans="1:22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</row>
    <row r="871" spans="1:22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</row>
    <row r="872" spans="1:22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</row>
    <row r="873" spans="1:22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</row>
    <row r="874" spans="1:22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</row>
    <row r="875" spans="1:22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</row>
    <row r="876" spans="1:22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</row>
    <row r="877" spans="1:22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</row>
    <row r="878" spans="1:22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</row>
    <row r="879" spans="1:22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</row>
    <row r="880" spans="1:22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</row>
    <row r="881" spans="1:22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</row>
    <row r="882" spans="1:22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</row>
    <row r="883" spans="1:22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</row>
    <row r="884" spans="1:22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</row>
    <row r="885" spans="1:22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</row>
    <row r="886" spans="1:22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</row>
    <row r="887" spans="1:22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</row>
    <row r="888" spans="1:22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</row>
    <row r="889" spans="1:22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</row>
    <row r="890" spans="1:22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</row>
    <row r="891" spans="1:22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</row>
    <row r="892" spans="1:22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</row>
    <row r="893" spans="1:22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</row>
    <row r="894" spans="1:22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</row>
    <row r="895" spans="1:22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</row>
    <row r="896" spans="1:22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</row>
    <row r="897" spans="1:22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</row>
    <row r="898" spans="1:22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</row>
    <row r="899" spans="1:22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</row>
    <row r="900" spans="1:22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</row>
    <row r="901" spans="1:22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</row>
    <row r="902" spans="1:22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</row>
    <row r="903" spans="1:22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</row>
    <row r="904" spans="1:22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</row>
    <row r="905" spans="1:22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</row>
    <row r="906" spans="1:22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</row>
    <row r="907" spans="1:22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</row>
    <row r="908" spans="1:22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</row>
    <row r="909" spans="1:22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</row>
    <row r="910" spans="1:22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</row>
    <row r="911" spans="1:22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</row>
    <row r="912" spans="1:22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</row>
    <row r="913" spans="1:22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</row>
    <row r="914" spans="1:22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</row>
    <row r="915" spans="1:22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</row>
    <row r="916" spans="1:22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</row>
    <row r="917" spans="1:22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</row>
    <row r="918" spans="1:22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</row>
    <row r="919" spans="1:22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</row>
    <row r="920" spans="1:22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</row>
    <row r="921" spans="1:22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</row>
    <row r="922" spans="1:22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</row>
    <row r="923" spans="1:22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</row>
    <row r="924" spans="1:22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</row>
    <row r="925" spans="1:22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</row>
    <row r="926" spans="1:22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</row>
    <row r="927" spans="1:22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</row>
    <row r="928" spans="1:22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</row>
    <row r="929" spans="1:22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</row>
    <row r="930" spans="1:22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</row>
    <row r="931" spans="1:22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</row>
    <row r="932" spans="1:22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</row>
    <row r="933" spans="1:22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</row>
    <row r="934" spans="1:22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</row>
    <row r="935" spans="1:22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</row>
    <row r="936" spans="1:22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</row>
    <row r="937" spans="1:22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</row>
    <row r="938" spans="1:22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</row>
    <row r="939" spans="1:22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</row>
    <row r="940" spans="1:22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</row>
    <row r="941" spans="1:22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</row>
    <row r="942" spans="1:22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</row>
    <row r="943" spans="1:22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</row>
    <row r="944" spans="1:22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</row>
    <row r="945" spans="1:22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</row>
    <row r="946" spans="1:22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</row>
    <row r="947" spans="1:22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</row>
    <row r="948" spans="1:22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</row>
    <row r="949" spans="1:22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</row>
    <row r="950" spans="1:22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</row>
    <row r="951" spans="1:22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</row>
    <row r="952" spans="1:22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</row>
    <row r="953" spans="1:22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</row>
    <row r="954" spans="1:22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</row>
    <row r="955" spans="1:22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</row>
    <row r="956" spans="1:22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</row>
    <row r="957" spans="1:22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</row>
    <row r="958" spans="1:22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</row>
    <row r="959" spans="1:22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</row>
    <row r="960" spans="1:22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</row>
    <row r="961" spans="1:22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</row>
    <row r="962" spans="1:22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</row>
    <row r="963" spans="1:22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</row>
    <row r="964" spans="1:22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</row>
    <row r="965" spans="1:22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</row>
    <row r="966" spans="1:22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</row>
    <row r="967" spans="1:22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</row>
    <row r="968" spans="1:22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</row>
    <row r="969" spans="1:22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</row>
    <row r="970" spans="1:22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</row>
    <row r="971" spans="1:22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</row>
    <row r="972" spans="1:22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</row>
    <row r="973" spans="1:22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</row>
    <row r="974" spans="1:22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</row>
    <row r="975" spans="1:22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</row>
    <row r="976" spans="1:22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</row>
    <row r="977" spans="1:22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</row>
    <row r="978" spans="1:22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</row>
    <row r="979" spans="1:22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</row>
    <row r="980" spans="1:22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</row>
    <row r="981" spans="1:22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</row>
    <row r="982" spans="1:22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</row>
    <row r="983" spans="1:22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</row>
    <row r="984" spans="1:22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</row>
    <row r="985" spans="1:22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</row>
    <row r="986" spans="1:22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</row>
    <row r="987" spans="1:22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</row>
    <row r="988" spans="1:22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</row>
    <row r="989" spans="1:22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</row>
    <row r="990" spans="1:22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</row>
    <row r="991" spans="1:22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</row>
    <row r="992" spans="1:22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</row>
    <row r="993" spans="1:22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</row>
    <row r="994" spans="1:22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</row>
    <row r="995" spans="1:22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</row>
    <row r="996" spans="1:22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</row>
    <row r="997" spans="1:22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</row>
    <row r="998" spans="1:22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</row>
    <row r="999" spans="1:22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</row>
    <row r="1000" spans="1:22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8" firstPageNumber="0" orientation="portrait" horizontalDpi="300" verticalDpi="300" r:id="rId1"/>
  <headerFooter>
    <oddHeader>&amp;C&amp;A</oddHeader>
    <oddFooter>&amp;CPágina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O999"/>
  <sheetViews>
    <sheetView topLeftCell="A16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4" customWidth="1"/>
    <col min="12" max="15" width="7.85546875" customWidth="1"/>
    <col min="1014" max="1024" width="11.5703125" customWidth="1"/>
  </cols>
  <sheetData>
    <row r="1" spans="1:15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</row>
    <row r="2" spans="1:15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</row>
    <row r="3" spans="1:15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</row>
    <row r="4" spans="1:15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</row>
    <row r="5" spans="1:15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0">
        <f>Motorista!J5</f>
        <v>2021</v>
      </c>
      <c r="K5" s="16"/>
      <c r="L5" s="48"/>
      <c r="M5" s="48"/>
      <c r="N5" s="48"/>
      <c r="O5" s="48"/>
    </row>
    <row r="6" spans="1:15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</row>
    <row r="7" spans="1:15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</row>
    <row r="8" spans="1:15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</row>
    <row r="9" spans="1:15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</row>
    <row r="10" spans="1:15" ht="12.75" customHeight="1">
      <c r="A10" s="48"/>
      <c r="B10" s="149" t="s">
        <v>306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48"/>
      <c r="M10" s="48"/>
      <c r="N10" s="48"/>
      <c r="O10" s="48"/>
    </row>
    <row r="11" spans="1:15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</row>
    <row r="12" spans="1:15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</row>
    <row r="13" spans="1:15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Motorista – Ad Noturno</v>
      </c>
      <c r="K13" s="17"/>
      <c r="L13" s="48"/>
      <c r="M13" s="48"/>
      <c r="N13" s="48"/>
      <c r="O13" s="48"/>
    </row>
    <row r="14" spans="1:15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>
        <v>7823</v>
      </c>
      <c r="K14" s="17"/>
      <c r="L14" s="48"/>
      <c r="M14" s="48"/>
      <c r="N14" s="48"/>
      <c r="O14" s="48"/>
    </row>
    <row r="15" spans="1:15" ht="12.75" customHeight="1">
      <c r="A15" s="48"/>
      <c r="B15" s="50">
        <v>3</v>
      </c>
      <c r="C15" s="148" t="s">
        <v>307</v>
      </c>
      <c r="D15" s="148"/>
      <c r="E15" s="148"/>
      <c r="F15" s="148"/>
      <c r="G15" s="148"/>
      <c r="H15" s="148"/>
      <c r="I15" s="148"/>
      <c r="J15" s="124">
        <f>Motorista!J23</f>
        <v>2838.23</v>
      </c>
      <c r="K15" s="17"/>
      <c r="L15" s="48"/>
      <c r="M15" s="48"/>
      <c r="N15" s="48"/>
      <c r="O15" s="48"/>
    </row>
    <row r="16" spans="1:15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285</v>
      </c>
      <c r="K16" s="60"/>
      <c r="L16" s="57"/>
      <c r="M16" s="57"/>
      <c r="N16" s="57"/>
      <c r="O16" s="57"/>
    </row>
    <row r="17" spans="1:15" ht="27" customHeight="1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8" t="str">
        <f>Motorista!J17</f>
        <v>SIND. EMPRES ASSEIO/CONS EST MG</v>
      </c>
      <c r="K17" s="62"/>
      <c r="L17" s="48"/>
      <c r="M17" s="48"/>
      <c r="N17" s="48"/>
      <c r="O17" s="48"/>
    </row>
    <row r="18" spans="1:15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132">
        <f>Motorista!J18</f>
        <v>44197</v>
      </c>
      <c r="K18" s="17"/>
      <c r="L18" s="48"/>
      <c r="M18" s="48"/>
      <c r="N18" s="48"/>
      <c r="O18" s="48"/>
    </row>
    <row r="19" spans="1:15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</row>
    <row r="20" spans="1:15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</row>
    <row r="21" spans="1:15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</row>
    <row r="22" spans="1:15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</row>
    <row r="23" spans="1:15" ht="12.75" customHeight="1">
      <c r="A23" s="48"/>
      <c r="B23" s="64" t="s">
        <v>140</v>
      </c>
      <c r="C23" s="154"/>
      <c r="D23" s="154"/>
      <c r="E23" s="154"/>
      <c r="F23" s="154"/>
      <c r="G23" s="154"/>
      <c r="H23" s="154"/>
      <c r="I23" s="52"/>
      <c r="J23" s="65">
        <v>0</v>
      </c>
      <c r="K23" s="17"/>
      <c r="L23" s="48"/>
      <c r="M23" s="48"/>
      <c r="N23" s="48"/>
      <c r="O23" s="48"/>
    </row>
    <row r="24" spans="1:15" ht="12.75" customHeight="1">
      <c r="A24" s="48"/>
      <c r="B24" s="64" t="s">
        <v>142</v>
      </c>
      <c r="C24" s="154"/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</row>
    <row r="25" spans="1:15" ht="12.75" customHeight="1">
      <c r="A25" s="48"/>
      <c r="B25" s="64" t="s">
        <v>145</v>
      </c>
      <c r="C25" s="154"/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48"/>
      <c r="M25" s="48"/>
      <c r="N25" s="48"/>
      <c r="O25" s="48"/>
    </row>
    <row r="26" spans="1:15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f>(((J15/220)*(60/52.5))*0.2)</f>
        <v>2.9488103896103901</v>
      </c>
      <c r="K26" s="17"/>
      <c r="L26" s="48"/>
      <c r="M26" s="48"/>
      <c r="N26" s="48"/>
      <c r="O26" s="48"/>
    </row>
    <row r="27" spans="1:15" ht="12.75" customHeight="1">
      <c r="A27" s="48"/>
      <c r="B27" s="64" t="s">
        <v>173</v>
      </c>
      <c r="C27" s="154"/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</row>
    <row r="28" spans="1:15" ht="12.75" customHeight="1">
      <c r="A28" s="48"/>
      <c r="B28" s="64" t="s">
        <v>189</v>
      </c>
      <c r="C28" s="154" t="s">
        <v>308</v>
      </c>
      <c r="D28" s="154"/>
      <c r="E28" s="154"/>
      <c r="F28" s="154"/>
      <c r="G28" s="154"/>
      <c r="H28" s="154"/>
      <c r="I28" s="66"/>
      <c r="J28" s="65">
        <f>(((1/26.09)*4.35)*(J15/220)*0.2)</f>
        <v>0.43019967594689712</v>
      </c>
      <c r="K28" s="17"/>
      <c r="L28" s="48"/>
      <c r="M28" s="48"/>
      <c r="N28" s="48"/>
      <c r="O28" s="48"/>
    </row>
    <row r="29" spans="1:15" ht="12.75" customHeight="1">
      <c r="A29" s="48"/>
      <c r="B29" s="153" t="s">
        <v>175</v>
      </c>
      <c r="C29" s="153"/>
      <c r="D29" s="153"/>
      <c r="E29" s="153"/>
      <c r="F29" s="153"/>
      <c r="G29" s="153"/>
      <c r="H29" s="153"/>
      <c r="I29" s="153"/>
      <c r="J29" s="68">
        <f>SUM(J23:J28)</f>
        <v>3.3790100655572872</v>
      </c>
      <c r="K29" s="69"/>
      <c r="L29" s="48"/>
      <c r="M29" s="48"/>
      <c r="N29" s="48"/>
      <c r="O29" s="48"/>
    </row>
    <row r="30" spans="1:15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</row>
    <row r="31" spans="1:15" ht="14.25" customHeight="1">
      <c r="A31" s="48"/>
      <c r="B31" s="70"/>
      <c r="C31" s="70"/>
      <c r="D31" s="70"/>
      <c r="E31" s="70"/>
      <c r="F31" s="70"/>
      <c r="G31" s="70"/>
      <c r="H31" s="70"/>
      <c r="I31" s="70"/>
      <c r="J31" s="71"/>
      <c r="K31" s="17"/>
      <c r="L31" s="48"/>
      <c r="M31" s="48"/>
      <c r="N31" s="48"/>
      <c r="O31" s="48"/>
    </row>
    <row r="32" spans="1:15" ht="12.75" customHeight="1">
      <c r="A32" s="48"/>
      <c r="B32" s="147" t="s">
        <v>176</v>
      </c>
      <c r="C32" s="147"/>
      <c r="D32" s="147"/>
      <c r="E32" s="147"/>
      <c r="F32" s="147"/>
      <c r="G32" s="147"/>
      <c r="H32" s="147"/>
      <c r="I32" s="147"/>
      <c r="J32" s="147"/>
      <c r="K32" s="17"/>
      <c r="L32" s="48"/>
      <c r="M32" s="48"/>
      <c r="N32" s="48"/>
      <c r="O32" s="48"/>
    </row>
    <row r="33" spans="1:15" ht="12.75" customHeight="1">
      <c r="A33" s="48"/>
      <c r="B33" s="155" t="s">
        <v>177</v>
      </c>
      <c r="C33" s="155"/>
      <c r="D33" s="155"/>
      <c r="E33" s="155"/>
      <c r="F33" s="155"/>
      <c r="G33" s="155"/>
      <c r="H33" s="155"/>
      <c r="I33" s="72" t="s">
        <v>167</v>
      </c>
      <c r="J33" s="72" t="s">
        <v>168</v>
      </c>
      <c r="K33" s="17"/>
      <c r="L33" s="48"/>
      <c r="M33" s="48"/>
      <c r="N33" s="48"/>
      <c r="O33" s="48"/>
    </row>
    <row r="34" spans="1:15" ht="12.75" customHeight="1">
      <c r="A34" s="48"/>
      <c r="B34" s="155" t="s">
        <v>178</v>
      </c>
      <c r="C34" s="155"/>
      <c r="D34" s="155"/>
      <c r="E34" s="155"/>
      <c r="F34" s="155"/>
      <c r="G34" s="155"/>
      <c r="H34" s="155"/>
      <c r="I34" s="155"/>
      <c r="J34" s="73">
        <f>J29</f>
        <v>3.3790100655572872</v>
      </c>
      <c r="K34" s="17"/>
      <c r="L34" s="48"/>
      <c r="M34" s="48"/>
      <c r="N34" s="48"/>
      <c r="O34" s="48"/>
    </row>
    <row r="35" spans="1:15" ht="12.75" customHeight="1">
      <c r="A35" s="48"/>
      <c r="B35" s="72" t="s">
        <v>140</v>
      </c>
      <c r="C35" s="148" t="s">
        <v>179</v>
      </c>
      <c r="D35" s="148"/>
      <c r="E35" s="148"/>
      <c r="F35" s="148"/>
      <c r="G35" s="148"/>
      <c r="H35" s="148"/>
      <c r="I35" s="74">
        <f>1/12</f>
        <v>8.3333333333333329E-2</v>
      </c>
      <c r="J35" s="75">
        <f>$J$34*I35</f>
        <v>0.28158417212977394</v>
      </c>
      <c r="K35" s="17"/>
      <c r="L35" s="48"/>
      <c r="M35" s="48"/>
      <c r="N35" s="48"/>
      <c r="O35" s="48"/>
    </row>
    <row r="36" spans="1:15" ht="12.75" customHeight="1">
      <c r="A36" s="48"/>
      <c r="B36" s="72" t="s">
        <v>142</v>
      </c>
      <c r="C36" s="148" t="s">
        <v>180</v>
      </c>
      <c r="D36" s="148"/>
      <c r="E36" s="148"/>
      <c r="F36" s="148"/>
      <c r="G36" s="148"/>
      <c r="H36" s="148"/>
      <c r="I36" s="74">
        <f>((1/12)+(1/12)/3)</f>
        <v>0.1111111111111111</v>
      </c>
      <c r="J36" s="75">
        <f>$J$34*I36</f>
        <v>0.37544556283969854</v>
      </c>
      <c r="K36" s="17"/>
      <c r="L36" s="48"/>
      <c r="M36" s="48"/>
      <c r="N36" s="48"/>
      <c r="O36" s="48"/>
    </row>
    <row r="37" spans="1:15" ht="14.25" customHeight="1">
      <c r="A37" s="48"/>
      <c r="B37" s="155" t="s">
        <v>181</v>
      </c>
      <c r="C37" s="155"/>
      <c r="D37" s="155"/>
      <c r="E37" s="155"/>
      <c r="F37" s="155"/>
      <c r="G37" s="155"/>
      <c r="H37" s="155"/>
      <c r="I37" s="76">
        <f>I35+I36</f>
        <v>0.19444444444444442</v>
      </c>
      <c r="J37" s="77">
        <f>SUM(J35:J36)</f>
        <v>0.65702973496947248</v>
      </c>
      <c r="K37" s="69"/>
      <c r="L37" s="48"/>
      <c r="M37" s="48"/>
      <c r="N37" s="48"/>
      <c r="O37" s="48"/>
    </row>
    <row r="38" spans="1:15" ht="14.25" customHeight="1">
      <c r="A38" s="48"/>
      <c r="B38" s="78"/>
      <c r="C38" s="79"/>
      <c r="D38" s="79"/>
      <c r="E38" s="79"/>
      <c r="F38" s="79"/>
      <c r="G38" s="79"/>
      <c r="H38" s="79"/>
      <c r="I38" s="80"/>
      <c r="J38" s="81"/>
      <c r="K38" s="17"/>
      <c r="L38" s="48"/>
      <c r="M38" s="48"/>
      <c r="N38" s="48"/>
      <c r="O38" s="48"/>
    </row>
    <row r="39" spans="1:15" ht="14.25" customHeight="1">
      <c r="A39" s="48"/>
      <c r="B39" s="155" t="s">
        <v>182</v>
      </c>
      <c r="C39" s="155"/>
      <c r="D39" s="155"/>
      <c r="E39" s="155"/>
      <c r="F39" s="155"/>
      <c r="G39" s="155"/>
      <c r="H39" s="155"/>
      <c r="I39" s="72" t="s">
        <v>167</v>
      </c>
      <c r="J39" s="72" t="s">
        <v>168</v>
      </c>
      <c r="K39" s="17"/>
      <c r="L39" s="48"/>
      <c r="M39" s="48"/>
      <c r="N39" s="48"/>
      <c r="O39" s="48"/>
    </row>
    <row r="40" spans="1:15" ht="14.25" customHeight="1">
      <c r="A40" s="48"/>
      <c r="B40" s="155" t="s">
        <v>183</v>
      </c>
      <c r="C40" s="155"/>
      <c r="D40" s="155"/>
      <c r="E40" s="155"/>
      <c r="F40" s="155"/>
      <c r="G40" s="155"/>
      <c r="H40" s="155"/>
      <c r="I40" s="155"/>
      <c r="J40" s="82">
        <f>J29+J37</f>
        <v>4.0360398005267601</v>
      </c>
      <c r="K40" s="17"/>
      <c r="L40" s="48"/>
      <c r="M40" s="48"/>
      <c r="N40" s="48"/>
      <c r="O40" s="48"/>
    </row>
    <row r="41" spans="1:15" ht="14.25" customHeight="1">
      <c r="A41" s="48"/>
      <c r="B41" s="72" t="s">
        <v>140</v>
      </c>
      <c r="C41" s="148" t="s">
        <v>184</v>
      </c>
      <c r="D41" s="148"/>
      <c r="E41" s="148"/>
      <c r="F41" s="148"/>
      <c r="G41" s="148"/>
      <c r="H41" s="148"/>
      <c r="I41" s="74">
        <v>0.2</v>
      </c>
      <c r="J41" s="75">
        <f t="shared" ref="J41:J48" si="0">$J$40*I41</f>
        <v>0.80720796010535212</v>
      </c>
      <c r="K41" s="17"/>
      <c r="L41" s="48"/>
      <c r="M41" s="48"/>
      <c r="N41" s="48"/>
      <c r="O41" s="48"/>
    </row>
    <row r="42" spans="1:15" ht="12.75" customHeight="1">
      <c r="A42" s="48"/>
      <c r="B42" s="72" t="s">
        <v>142</v>
      </c>
      <c r="C42" s="148" t="s">
        <v>185</v>
      </c>
      <c r="D42" s="148"/>
      <c r="E42" s="148"/>
      <c r="F42" s="148"/>
      <c r="G42" s="148"/>
      <c r="H42" s="148"/>
      <c r="I42" s="74">
        <v>2.5000000000000001E-2</v>
      </c>
      <c r="J42" s="75">
        <f t="shared" si="0"/>
        <v>0.10090099501316901</v>
      </c>
      <c r="K42" s="17"/>
      <c r="L42" s="48"/>
      <c r="M42" s="48"/>
      <c r="N42" s="48"/>
      <c r="O42" s="48"/>
    </row>
    <row r="43" spans="1:15" ht="14.25" customHeight="1">
      <c r="A43" s="48"/>
      <c r="B43" s="72" t="s">
        <v>145</v>
      </c>
      <c r="C43" s="148" t="s">
        <v>186</v>
      </c>
      <c r="D43" s="148"/>
      <c r="E43" s="148"/>
      <c r="F43" s="148"/>
      <c r="G43" s="148"/>
      <c r="H43" s="148"/>
      <c r="I43" s="83">
        <v>0</v>
      </c>
      <c r="J43" s="75">
        <f t="shared" si="0"/>
        <v>0</v>
      </c>
      <c r="K43" s="17"/>
      <c r="L43" s="48"/>
      <c r="M43" s="48"/>
      <c r="N43" s="48"/>
      <c r="O43" s="48"/>
    </row>
    <row r="44" spans="1:15" ht="12.75" customHeight="1">
      <c r="A44" s="48"/>
      <c r="B44" s="72" t="s">
        <v>148</v>
      </c>
      <c r="C44" s="148" t="s">
        <v>187</v>
      </c>
      <c r="D44" s="148"/>
      <c r="E44" s="148"/>
      <c r="F44" s="148"/>
      <c r="G44" s="148"/>
      <c r="H44" s="148"/>
      <c r="I44" s="74">
        <v>1.4999999999999999E-2</v>
      </c>
      <c r="J44" s="75">
        <f t="shared" si="0"/>
        <v>6.0540597007901403E-2</v>
      </c>
      <c r="K44" s="17"/>
      <c r="L44" s="48"/>
      <c r="M44" s="48"/>
      <c r="N44" s="48"/>
      <c r="O44" s="48"/>
    </row>
    <row r="45" spans="1:15" ht="14.25" customHeight="1">
      <c r="A45" s="48"/>
      <c r="B45" s="72" t="s">
        <v>173</v>
      </c>
      <c r="C45" s="148" t="s">
        <v>188</v>
      </c>
      <c r="D45" s="148"/>
      <c r="E45" s="148"/>
      <c r="F45" s="148"/>
      <c r="G45" s="148"/>
      <c r="H45" s="148"/>
      <c r="I45" s="74">
        <v>0.01</v>
      </c>
      <c r="J45" s="75">
        <f t="shared" si="0"/>
        <v>4.0360398005267605E-2</v>
      </c>
      <c r="K45" s="17"/>
      <c r="L45" s="48"/>
      <c r="M45" s="48"/>
      <c r="N45" s="48"/>
      <c r="O45" s="48"/>
    </row>
    <row r="46" spans="1:15" ht="14.25" customHeight="1">
      <c r="A46" s="48"/>
      <c r="B46" s="72" t="s">
        <v>189</v>
      </c>
      <c r="C46" s="148" t="s">
        <v>190</v>
      </c>
      <c r="D46" s="148"/>
      <c r="E46" s="148"/>
      <c r="F46" s="148"/>
      <c r="G46" s="148"/>
      <c r="H46" s="148"/>
      <c r="I46" s="74">
        <v>6.0000000000000001E-3</v>
      </c>
      <c r="J46" s="75">
        <f t="shared" si="0"/>
        <v>2.421623880316056E-2</v>
      </c>
      <c r="K46" s="17"/>
      <c r="L46" s="48"/>
      <c r="M46" s="48"/>
      <c r="N46" s="48"/>
      <c r="O46" s="48"/>
    </row>
    <row r="47" spans="1:15" ht="14.25" customHeight="1">
      <c r="A47" s="48"/>
      <c r="B47" s="72" t="s">
        <v>191</v>
      </c>
      <c r="C47" s="148" t="s">
        <v>192</v>
      </c>
      <c r="D47" s="148"/>
      <c r="E47" s="148"/>
      <c r="F47" s="148"/>
      <c r="G47" s="148"/>
      <c r="H47" s="148"/>
      <c r="I47" s="74">
        <v>2E-3</v>
      </c>
      <c r="J47" s="75">
        <f t="shared" si="0"/>
        <v>8.0720796010535206E-3</v>
      </c>
      <c r="K47" s="17"/>
      <c r="L47" s="48"/>
      <c r="M47" s="48"/>
      <c r="N47" s="48"/>
      <c r="O47" s="48"/>
    </row>
    <row r="48" spans="1:15" ht="14.25" customHeight="1">
      <c r="A48" s="48"/>
      <c r="B48" s="72" t="s">
        <v>193</v>
      </c>
      <c r="C48" s="148" t="s">
        <v>194</v>
      </c>
      <c r="D48" s="148"/>
      <c r="E48" s="148"/>
      <c r="F48" s="148"/>
      <c r="G48" s="148"/>
      <c r="H48" s="148"/>
      <c r="I48" s="74">
        <v>0.08</v>
      </c>
      <c r="J48" s="75">
        <f t="shared" si="0"/>
        <v>0.32288318404214084</v>
      </c>
      <c r="K48" s="17"/>
      <c r="L48" s="48"/>
      <c r="M48" s="48"/>
      <c r="N48" s="48"/>
      <c r="O48" s="48"/>
    </row>
    <row r="49" spans="1:15" ht="14.25" customHeight="1">
      <c r="A49" s="48"/>
      <c r="B49" s="155" t="s">
        <v>195</v>
      </c>
      <c r="C49" s="155"/>
      <c r="D49" s="155"/>
      <c r="E49" s="155"/>
      <c r="F49" s="155"/>
      <c r="G49" s="155"/>
      <c r="H49" s="155"/>
      <c r="I49" s="76">
        <f>SUM(I41:I48)</f>
        <v>0.33800000000000002</v>
      </c>
      <c r="J49" s="77">
        <f>SUM(J41:J48)</f>
        <v>1.3641814525780451</v>
      </c>
      <c r="K49" s="69"/>
      <c r="L49" s="48"/>
      <c r="M49" s="48"/>
      <c r="N49" s="48"/>
      <c r="O49" s="48"/>
    </row>
    <row r="50" spans="1:15" ht="14.25" customHeight="1">
      <c r="A50" s="48"/>
      <c r="B50" s="16"/>
      <c r="C50" s="70"/>
      <c r="D50" s="70"/>
      <c r="E50" s="70"/>
      <c r="F50" s="70"/>
      <c r="G50" s="70"/>
      <c r="H50" s="70"/>
      <c r="I50" s="84"/>
      <c r="J50" s="85"/>
      <c r="K50" s="69"/>
      <c r="L50" s="48"/>
      <c r="M50" s="48"/>
      <c r="N50" s="48"/>
      <c r="O50" s="48"/>
    </row>
    <row r="51" spans="1:15" ht="12.75" customHeight="1">
      <c r="A51" s="48"/>
      <c r="B51" s="155" t="s">
        <v>196</v>
      </c>
      <c r="C51" s="155"/>
      <c r="D51" s="155"/>
      <c r="E51" s="155"/>
      <c r="F51" s="155"/>
      <c r="G51" s="155"/>
      <c r="H51" s="155"/>
      <c r="I51" s="76"/>
      <c r="J51" s="72" t="s">
        <v>168</v>
      </c>
      <c r="K51" s="17"/>
      <c r="L51" s="48"/>
      <c r="M51" s="48"/>
      <c r="N51" s="48"/>
      <c r="O51" s="48"/>
    </row>
    <row r="52" spans="1:15" ht="12.75" customHeight="1">
      <c r="A52" s="87"/>
      <c r="B52" s="72" t="s">
        <v>140</v>
      </c>
      <c r="C52" s="148" t="s">
        <v>197</v>
      </c>
      <c r="D52" s="148"/>
      <c r="E52" s="148"/>
      <c r="F52" s="148"/>
      <c r="G52" s="148"/>
      <c r="H52" s="148"/>
      <c r="I52" s="122"/>
      <c r="J52" s="75">
        <v>0</v>
      </c>
      <c r="K52" s="89"/>
      <c r="L52" s="87"/>
      <c r="M52" s="87"/>
      <c r="N52" s="87"/>
      <c r="O52" s="87"/>
    </row>
    <row r="53" spans="1:15" ht="14.25" customHeight="1">
      <c r="A53" s="48"/>
      <c r="B53" s="72" t="s">
        <v>142</v>
      </c>
      <c r="C53" s="148" t="s">
        <v>198</v>
      </c>
      <c r="D53" s="148"/>
      <c r="E53" s="148"/>
      <c r="F53" s="148"/>
      <c r="G53" s="148"/>
      <c r="H53" s="148"/>
      <c r="I53" s="75"/>
      <c r="J53" s="75">
        <v>0</v>
      </c>
      <c r="K53" s="17"/>
      <c r="L53" s="48"/>
      <c r="M53" s="48"/>
      <c r="N53" s="48"/>
      <c r="O53" s="48"/>
    </row>
    <row r="54" spans="1:15" ht="14.25" customHeight="1">
      <c r="A54" s="48"/>
      <c r="B54" s="72" t="s">
        <v>145</v>
      </c>
      <c r="C54" s="148" t="s">
        <v>199</v>
      </c>
      <c r="D54" s="148"/>
      <c r="E54" s="148"/>
      <c r="F54" s="148"/>
      <c r="G54" s="148"/>
      <c r="H54" s="148"/>
      <c r="I54" s="75"/>
      <c r="J54" s="75">
        <v>0</v>
      </c>
      <c r="K54" s="17"/>
      <c r="L54" s="48"/>
      <c r="M54" s="48"/>
      <c r="N54" s="48"/>
      <c r="O54" s="48"/>
    </row>
    <row r="55" spans="1:15" ht="14.25" customHeight="1">
      <c r="A55" s="48"/>
      <c r="B55" s="72" t="s">
        <v>148</v>
      </c>
      <c r="C55" s="148" t="s">
        <v>200</v>
      </c>
      <c r="D55" s="148"/>
      <c r="E55" s="148"/>
      <c r="F55" s="148"/>
      <c r="G55" s="148"/>
      <c r="H55" s="148"/>
      <c r="I55" s="123"/>
      <c r="J55" s="123">
        <v>0</v>
      </c>
      <c r="K55" s="91"/>
      <c r="L55" s="48"/>
      <c r="M55" s="48"/>
      <c r="N55" s="48"/>
      <c r="O55" s="48"/>
    </row>
    <row r="56" spans="1:15" ht="14.25" customHeight="1">
      <c r="A56" s="48"/>
      <c r="B56" s="72" t="s">
        <v>173</v>
      </c>
      <c r="C56" s="148" t="s">
        <v>201</v>
      </c>
      <c r="D56" s="148"/>
      <c r="E56" s="148"/>
      <c r="F56" s="148"/>
      <c r="G56" s="148"/>
      <c r="H56" s="148"/>
      <c r="I56" s="123">
        <v>0</v>
      </c>
      <c r="J56" s="123">
        <v>0</v>
      </c>
      <c r="K56" s="113"/>
      <c r="L56" s="48"/>
      <c r="M56" s="48"/>
      <c r="N56" s="48"/>
      <c r="O56" s="48"/>
    </row>
    <row r="57" spans="1:15" ht="14.25" customHeight="1">
      <c r="A57" s="48"/>
      <c r="B57" s="72" t="s">
        <v>189</v>
      </c>
      <c r="C57" s="148" t="s">
        <v>202</v>
      </c>
      <c r="D57" s="148"/>
      <c r="E57" s="148"/>
      <c r="F57" s="148"/>
      <c r="G57" s="148"/>
      <c r="H57" s="148"/>
      <c r="I57" s="123">
        <v>0</v>
      </c>
      <c r="J57" s="123">
        <v>0</v>
      </c>
      <c r="K57" s="92"/>
      <c r="L57" s="48"/>
      <c r="M57" s="48"/>
      <c r="N57" s="48"/>
      <c r="O57" s="48"/>
    </row>
    <row r="58" spans="1:15" ht="14.25" customHeight="1">
      <c r="A58" s="48"/>
      <c r="B58" s="155" t="s">
        <v>203</v>
      </c>
      <c r="C58" s="155"/>
      <c r="D58" s="155"/>
      <c r="E58" s="155"/>
      <c r="F58" s="155"/>
      <c r="G58" s="155"/>
      <c r="H58" s="155"/>
      <c r="I58" s="155"/>
      <c r="J58" s="77">
        <f>SUM(J52:J57)</f>
        <v>0</v>
      </c>
      <c r="K58" s="69"/>
      <c r="L58" s="48"/>
      <c r="M58" s="48"/>
      <c r="N58" s="48"/>
      <c r="O58" s="48"/>
    </row>
    <row r="59" spans="1:15" ht="14.25" customHeight="1">
      <c r="A59" s="48"/>
      <c r="B59" s="16"/>
      <c r="C59" s="70"/>
      <c r="D59" s="70"/>
      <c r="E59" s="70"/>
      <c r="F59" s="70"/>
      <c r="G59" s="70"/>
      <c r="H59" s="70"/>
      <c r="I59" s="84"/>
      <c r="J59" s="85"/>
      <c r="K59" s="17"/>
      <c r="L59" s="48"/>
      <c r="M59" s="48"/>
      <c r="N59" s="48"/>
      <c r="O59" s="48"/>
    </row>
    <row r="60" spans="1:15" ht="14.25" customHeight="1">
      <c r="A60" s="48"/>
      <c r="B60" s="147" t="s">
        <v>204</v>
      </c>
      <c r="C60" s="147"/>
      <c r="D60" s="147"/>
      <c r="E60" s="147"/>
      <c r="F60" s="147"/>
      <c r="G60" s="147"/>
      <c r="H60" s="147"/>
      <c r="I60" s="147"/>
      <c r="J60" s="147"/>
      <c r="K60" s="17"/>
      <c r="L60" s="48"/>
      <c r="M60" s="48"/>
      <c r="N60" s="48"/>
      <c r="O60" s="48"/>
    </row>
    <row r="61" spans="1:15" ht="12.75" customHeight="1">
      <c r="A61" s="48"/>
      <c r="B61" s="155" t="s">
        <v>205</v>
      </c>
      <c r="C61" s="155"/>
      <c r="D61" s="155"/>
      <c r="E61" s="155"/>
      <c r="F61" s="155"/>
      <c r="G61" s="155"/>
      <c r="H61" s="155"/>
      <c r="I61" s="155"/>
      <c r="J61" s="72" t="s">
        <v>168</v>
      </c>
      <c r="K61" s="17"/>
      <c r="L61" s="48"/>
      <c r="M61" s="48"/>
      <c r="N61" s="48"/>
      <c r="O61" s="48"/>
    </row>
    <row r="62" spans="1:15" ht="12.75" customHeight="1">
      <c r="A62" s="48"/>
      <c r="B62" s="72" t="s">
        <v>206</v>
      </c>
      <c r="C62" s="148" t="s">
        <v>207</v>
      </c>
      <c r="D62" s="148"/>
      <c r="E62" s="148"/>
      <c r="F62" s="148"/>
      <c r="G62" s="148"/>
      <c r="H62" s="148"/>
      <c r="I62" s="148"/>
      <c r="J62" s="75">
        <f>J37</f>
        <v>0.65702973496947248</v>
      </c>
      <c r="K62" s="17"/>
      <c r="L62" s="48"/>
      <c r="M62" s="48"/>
      <c r="N62" s="48"/>
      <c r="O62" s="48"/>
    </row>
    <row r="63" spans="1:15" ht="14.25" customHeight="1">
      <c r="A63" s="48"/>
      <c r="B63" s="72" t="s">
        <v>208</v>
      </c>
      <c r="C63" s="148" t="s">
        <v>209</v>
      </c>
      <c r="D63" s="148"/>
      <c r="E63" s="148"/>
      <c r="F63" s="148"/>
      <c r="G63" s="148"/>
      <c r="H63" s="148"/>
      <c r="I63" s="148"/>
      <c r="J63" s="75">
        <f>J49</f>
        <v>1.3641814525780451</v>
      </c>
      <c r="K63" s="17"/>
      <c r="L63" s="48"/>
      <c r="M63" s="48"/>
      <c r="N63" s="48"/>
      <c r="O63" s="48"/>
    </row>
    <row r="64" spans="1:15" ht="14.25" customHeight="1">
      <c r="A64" s="48"/>
      <c r="B64" s="72" t="s">
        <v>210</v>
      </c>
      <c r="C64" s="148" t="s">
        <v>211</v>
      </c>
      <c r="D64" s="148"/>
      <c r="E64" s="148"/>
      <c r="F64" s="148"/>
      <c r="G64" s="148"/>
      <c r="H64" s="148"/>
      <c r="I64" s="148"/>
      <c r="J64" s="75">
        <f>J58</f>
        <v>0</v>
      </c>
      <c r="K64" s="17"/>
      <c r="L64" s="48"/>
      <c r="M64" s="48"/>
      <c r="N64" s="48"/>
      <c r="O64" s="48"/>
    </row>
    <row r="65" spans="1:15" ht="14.25" customHeight="1">
      <c r="A65" s="87"/>
      <c r="B65" s="155" t="s">
        <v>212</v>
      </c>
      <c r="C65" s="155"/>
      <c r="D65" s="155"/>
      <c r="E65" s="155"/>
      <c r="F65" s="155"/>
      <c r="G65" s="155"/>
      <c r="H65" s="155"/>
      <c r="I65" s="155"/>
      <c r="J65" s="77">
        <f>SUM(J62:J64)</f>
        <v>2.0212111875475176</v>
      </c>
      <c r="K65" s="69"/>
      <c r="L65" s="87"/>
      <c r="M65" s="87"/>
      <c r="N65" s="87"/>
      <c r="O65" s="87"/>
    </row>
    <row r="66" spans="1:15" ht="14.25" customHeight="1">
      <c r="A66" s="48"/>
      <c r="B66" s="156"/>
      <c r="C66" s="156"/>
      <c r="D66" s="156"/>
      <c r="E66" s="156"/>
      <c r="F66" s="156"/>
      <c r="G66" s="156"/>
      <c r="H66" s="156"/>
      <c r="I66" s="156"/>
      <c r="J66" s="156"/>
      <c r="K66" s="17"/>
      <c r="L66" s="48"/>
      <c r="M66" s="48"/>
      <c r="N66" s="48"/>
      <c r="O66" s="48"/>
    </row>
    <row r="67" spans="1:15" ht="14.25" customHeight="1">
      <c r="A67" s="48"/>
      <c r="B67" s="93"/>
      <c r="C67" s="93"/>
      <c r="D67" s="93"/>
      <c r="E67" s="93"/>
      <c r="F67" s="93"/>
      <c r="G67" s="93"/>
      <c r="H67" s="93"/>
      <c r="I67" s="93"/>
      <c r="J67" s="93"/>
      <c r="K67" s="17"/>
      <c r="L67" s="48"/>
      <c r="M67" s="48"/>
      <c r="N67" s="48"/>
      <c r="O67" s="48"/>
    </row>
    <row r="68" spans="1:15" ht="14.25" customHeight="1">
      <c r="A68" s="48"/>
      <c r="B68" s="147" t="s">
        <v>213</v>
      </c>
      <c r="C68" s="147"/>
      <c r="D68" s="147"/>
      <c r="E68" s="147"/>
      <c r="F68" s="147"/>
      <c r="G68" s="147"/>
      <c r="H68" s="147"/>
      <c r="I68" s="147"/>
      <c r="J68" s="147"/>
      <c r="K68" s="17"/>
      <c r="L68" s="48"/>
      <c r="M68" s="48"/>
      <c r="N68" s="48"/>
      <c r="O68" s="48"/>
    </row>
    <row r="69" spans="1:15" ht="14.25" customHeight="1">
      <c r="A69" s="48"/>
      <c r="B69" s="72">
        <v>3</v>
      </c>
      <c r="C69" s="155" t="s">
        <v>214</v>
      </c>
      <c r="D69" s="155"/>
      <c r="E69" s="155"/>
      <c r="F69" s="155"/>
      <c r="G69" s="155"/>
      <c r="H69" s="155"/>
      <c r="I69" s="72" t="s">
        <v>167</v>
      </c>
      <c r="J69" s="72" t="s">
        <v>168</v>
      </c>
      <c r="K69" s="17"/>
      <c r="L69" s="48"/>
      <c r="M69" s="48"/>
      <c r="N69" s="48"/>
      <c r="O69" s="48"/>
    </row>
    <row r="70" spans="1:15" ht="14.25" customHeight="1">
      <c r="A70" s="48"/>
      <c r="B70" s="155" t="s">
        <v>178</v>
      </c>
      <c r="C70" s="155"/>
      <c r="D70" s="155"/>
      <c r="E70" s="155"/>
      <c r="F70" s="155"/>
      <c r="G70" s="155"/>
      <c r="H70" s="155"/>
      <c r="I70" s="155"/>
      <c r="J70" s="82">
        <f>J29</f>
        <v>3.3790100655572872</v>
      </c>
      <c r="K70" s="17"/>
      <c r="L70" s="48"/>
      <c r="M70" s="48"/>
      <c r="N70" s="48"/>
      <c r="O70" s="48"/>
    </row>
    <row r="71" spans="1:15" ht="14.25" customHeight="1">
      <c r="A71" s="48"/>
      <c r="B71" s="72" t="s">
        <v>140</v>
      </c>
      <c r="C71" s="148" t="s">
        <v>215</v>
      </c>
      <c r="D71" s="148"/>
      <c r="E71" s="148"/>
      <c r="F71" s="148"/>
      <c r="G71" s="148"/>
      <c r="H71" s="148"/>
      <c r="I71" s="74">
        <f>((1/12)*0.05)</f>
        <v>4.1666666666666666E-3</v>
      </c>
      <c r="J71" s="75">
        <f>$J$70*I71</f>
        <v>1.4079208606488697E-2</v>
      </c>
      <c r="K71" s="69"/>
      <c r="L71" s="48"/>
      <c r="M71" s="48"/>
      <c r="N71" s="48"/>
      <c r="O71" s="48"/>
    </row>
    <row r="72" spans="1:15" ht="14.25" customHeight="1">
      <c r="A72" s="48"/>
      <c r="B72" s="72" t="s">
        <v>142</v>
      </c>
      <c r="C72" s="148" t="s">
        <v>216</v>
      </c>
      <c r="D72" s="148"/>
      <c r="E72" s="148"/>
      <c r="F72" s="148"/>
      <c r="G72" s="148"/>
      <c r="H72" s="148"/>
      <c r="I72" s="74">
        <f>I71*0.08</f>
        <v>3.3333333333333332E-4</v>
      </c>
      <c r="J72" s="75">
        <f>$J$70*I72</f>
        <v>1.1263366885190956E-3</v>
      </c>
      <c r="K72" s="69"/>
      <c r="L72" s="48"/>
      <c r="M72" s="48"/>
      <c r="N72" s="48"/>
      <c r="O72" s="48"/>
    </row>
    <row r="73" spans="1:15" ht="14.25" customHeight="1">
      <c r="A73" s="48"/>
      <c r="B73" s="72" t="s">
        <v>145</v>
      </c>
      <c r="C73" s="148" t="s">
        <v>217</v>
      </c>
      <c r="D73" s="148"/>
      <c r="E73" s="148"/>
      <c r="F73" s="148"/>
      <c r="G73" s="148"/>
      <c r="H73" s="148"/>
      <c r="I73" s="74">
        <f>(7/30)/12</f>
        <v>1.9444444444444445E-2</v>
      </c>
      <c r="J73" s="75">
        <f>$J$70*I73</f>
        <v>6.5702973496947259E-2</v>
      </c>
      <c r="K73" s="94" t="s">
        <v>218</v>
      </c>
      <c r="L73" s="48"/>
      <c r="M73" s="48"/>
      <c r="N73" s="48"/>
      <c r="O73" s="48"/>
    </row>
    <row r="74" spans="1:15" ht="14.25" customHeight="1">
      <c r="A74" s="48"/>
      <c r="B74" s="72" t="s">
        <v>148</v>
      </c>
      <c r="C74" s="148" t="s">
        <v>219</v>
      </c>
      <c r="D74" s="148"/>
      <c r="E74" s="148"/>
      <c r="F74" s="148"/>
      <c r="G74" s="148"/>
      <c r="H74" s="148"/>
      <c r="I74" s="74">
        <f>I73*I49</f>
        <v>6.5722222222222224E-3</v>
      </c>
      <c r="J74" s="75">
        <f>$J$70*I74</f>
        <v>2.220760504196817E-2</v>
      </c>
      <c r="K74" s="95"/>
      <c r="L74" s="48"/>
      <c r="M74" s="48"/>
      <c r="N74" s="48"/>
      <c r="O74" s="48"/>
    </row>
    <row r="75" spans="1:15" ht="14.25" customHeight="1">
      <c r="A75" s="17"/>
      <c r="B75" s="72" t="s">
        <v>173</v>
      </c>
      <c r="C75" s="148" t="s">
        <v>220</v>
      </c>
      <c r="D75" s="148"/>
      <c r="E75" s="148"/>
      <c r="F75" s="148"/>
      <c r="G75" s="148"/>
      <c r="H75" s="148"/>
      <c r="I75" s="74">
        <f>(0.4*0.08)</f>
        <v>3.2000000000000001E-2</v>
      </c>
      <c r="J75" s="75">
        <f>$J$70*I75</f>
        <v>0.1081283220978332</v>
      </c>
      <c r="K75" s="69"/>
      <c r="L75" s="17"/>
      <c r="M75" s="17"/>
      <c r="N75" s="17"/>
      <c r="O75" s="17"/>
    </row>
    <row r="76" spans="1:15" ht="14.25" customHeight="1">
      <c r="A76" s="48"/>
      <c r="B76" s="155" t="s">
        <v>221</v>
      </c>
      <c r="C76" s="155"/>
      <c r="D76" s="155"/>
      <c r="E76" s="155"/>
      <c r="F76" s="155"/>
      <c r="G76" s="155"/>
      <c r="H76" s="155"/>
      <c r="I76" s="76">
        <f>SUM(I71:I75)</f>
        <v>6.2516666666666665E-2</v>
      </c>
      <c r="J76" s="77">
        <f>SUM(J71:J75)</f>
        <v>0.21124444593175642</v>
      </c>
      <c r="K76" s="69"/>
      <c r="L76" s="48"/>
      <c r="M76" s="48"/>
      <c r="N76" s="48"/>
      <c r="O76" s="48"/>
    </row>
    <row r="77" spans="1:15" ht="14.25" customHeight="1">
      <c r="A77" s="87"/>
      <c r="B77" s="157"/>
      <c r="C77" s="157"/>
      <c r="D77" s="157"/>
      <c r="E77" s="157"/>
      <c r="F77" s="157"/>
      <c r="G77" s="157"/>
      <c r="H77" s="157"/>
      <c r="I77" s="157"/>
      <c r="J77" s="157"/>
      <c r="K77" s="89"/>
      <c r="L77" s="87"/>
      <c r="M77" s="87"/>
      <c r="N77" s="87"/>
      <c r="O77" s="87"/>
    </row>
    <row r="78" spans="1:15" ht="14.25" customHeight="1">
      <c r="A78" s="87"/>
      <c r="B78" s="70"/>
      <c r="C78" s="70"/>
      <c r="D78" s="70"/>
      <c r="E78" s="70"/>
      <c r="F78" s="70"/>
      <c r="G78" s="70"/>
      <c r="H78" s="70"/>
      <c r="I78" s="70"/>
      <c r="J78" s="70"/>
      <c r="K78" s="89"/>
      <c r="L78" s="87"/>
      <c r="M78" s="87"/>
      <c r="N78" s="87"/>
      <c r="O78" s="87"/>
    </row>
    <row r="79" spans="1:15" ht="14.25" customHeight="1">
      <c r="A79" s="48"/>
      <c r="B79" s="147" t="s">
        <v>222</v>
      </c>
      <c r="C79" s="147"/>
      <c r="D79" s="147"/>
      <c r="E79" s="147"/>
      <c r="F79" s="147"/>
      <c r="G79" s="147"/>
      <c r="H79" s="147"/>
      <c r="I79" s="147"/>
      <c r="J79" s="147"/>
      <c r="K79" s="17"/>
      <c r="L79" s="48"/>
      <c r="M79" s="48"/>
      <c r="N79" s="48"/>
      <c r="O79" s="48"/>
    </row>
    <row r="80" spans="1:15" ht="14.25" customHeight="1">
      <c r="A80" s="17"/>
      <c r="B80" s="155" t="s">
        <v>223</v>
      </c>
      <c r="C80" s="155"/>
      <c r="D80" s="155"/>
      <c r="E80" s="155"/>
      <c r="F80" s="155"/>
      <c r="G80" s="155"/>
      <c r="H80" s="155"/>
      <c r="I80" s="72" t="s">
        <v>167</v>
      </c>
      <c r="J80" s="72" t="s">
        <v>168</v>
      </c>
      <c r="K80" s="17"/>
      <c r="L80" s="17"/>
      <c r="M80" s="17"/>
      <c r="N80" s="17"/>
      <c r="O80" s="17"/>
    </row>
    <row r="81" spans="1:15" ht="14.25" customHeight="1">
      <c r="A81" s="48"/>
      <c r="B81" s="163" t="s">
        <v>178</v>
      </c>
      <c r="C81" s="163"/>
      <c r="D81" s="163"/>
      <c r="E81" s="163"/>
      <c r="F81" s="163"/>
      <c r="G81" s="163"/>
      <c r="H81" s="163"/>
      <c r="I81" s="163"/>
      <c r="J81" s="96">
        <f>J29</f>
        <v>3.3790100655572872</v>
      </c>
      <c r="K81" s="17"/>
      <c r="L81" s="48"/>
      <c r="M81" s="48"/>
      <c r="N81" s="48"/>
      <c r="O81" s="48"/>
    </row>
    <row r="82" spans="1:15" ht="14.25" customHeight="1">
      <c r="A82" s="48"/>
      <c r="B82" s="72" t="s">
        <v>140</v>
      </c>
      <c r="C82" s="148" t="s">
        <v>224</v>
      </c>
      <c r="D82" s="148"/>
      <c r="E82" s="148"/>
      <c r="F82" s="148"/>
      <c r="G82" s="148"/>
      <c r="H82" s="148"/>
      <c r="I82" s="74">
        <f>I36/12</f>
        <v>9.2592592592592587E-3</v>
      </c>
      <c r="J82" s="75">
        <f t="shared" ref="J82:J87" si="1">$J$81*I82</f>
        <v>3.128713023664155E-2</v>
      </c>
      <c r="K82" s="97"/>
      <c r="L82" s="48"/>
      <c r="M82" s="48"/>
      <c r="N82" s="48"/>
      <c r="O82" s="48"/>
    </row>
    <row r="83" spans="1:15" ht="12.75" customHeight="1">
      <c r="A83" s="48"/>
      <c r="B83" s="72" t="s">
        <v>142</v>
      </c>
      <c r="C83" s="148" t="s">
        <v>225</v>
      </c>
      <c r="D83" s="148"/>
      <c r="E83" s="148"/>
      <c r="F83" s="148"/>
      <c r="G83" s="148"/>
      <c r="H83" s="148"/>
      <c r="I83" s="74">
        <f>(5.96/30)*(1/12)</f>
        <v>1.6555555555555553E-2</v>
      </c>
      <c r="J83" s="75">
        <f t="shared" si="1"/>
        <v>5.5941388863115081E-2</v>
      </c>
      <c r="K83" s="97"/>
      <c r="L83" s="48"/>
      <c r="M83" s="48"/>
      <c r="N83" s="48"/>
      <c r="O83" s="48"/>
    </row>
    <row r="84" spans="1:15" ht="14.25" customHeight="1">
      <c r="A84" s="48"/>
      <c r="B84" s="72" t="s">
        <v>145</v>
      </c>
      <c r="C84" s="148" t="s">
        <v>226</v>
      </c>
      <c r="D84" s="148"/>
      <c r="E84" s="148"/>
      <c r="F84" s="148"/>
      <c r="G84" s="148"/>
      <c r="H84" s="148"/>
      <c r="I84" s="74">
        <f>(5/30)/12*0.015</f>
        <v>2.0833333333333332E-4</v>
      </c>
      <c r="J84" s="75">
        <f t="shared" si="1"/>
        <v>7.0396043032443483E-4</v>
      </c>
      <c r="K84" s="69"/>
      <c r="L84" s="48"/>
      <c r="M84" s="48"/>
      <c r="N84" s="48"/>
      <c r="O84" s="48"/>
    </row>
    <row r="85" spans="1:15" ht="12.75" customHeight="1">
      <c r="A85" s="48"/>
      <c r="B85" s="72" t="s">
        <v>148</v>
      </c>
      <c r="C85" s="151" t="s">
        <v>227</v>
      </c>
      <c r="D85" s="151"/>
      <c r="E85" s="151"/>
      <c r="F85" s="151"/>
      <c r="G85" s="151"/>
      <c r="H85" s="151"/>
      <c r="I85" s="74">
        <f>(15/30)/12*0.0078</f>
        <v>3.2499999999999999E-4</v>
      </c>
      <c r="J85" s="75">
        <f t="shared" si="1"/>
        <v>1.0981782713061182E-3</v>
      </c>
      <c r="K85" s="69"/>
      <c r="L85" s="48"/>
      <c r="M85" s="48"/>
      <c r="N85" s="48"/>
      <c r="O85" s="48"/>
    </row>
    <row r="86" spans="1:15" ht="14.25" customHeight="1">
      <c r="A86" s="48"/>
      <c r="B86" s="72" t="s">
        <v>173</v>
      </c>
      <c r="C86" s="148" t="s">
        <v>228</v>
      </c>
      <c r="D86" s="148"/>
      <c r="E86" s="148"/>
      <c r="F86" s="148"/>
      <c r="G86" s="148"/>
      <c r="H86" s="148"/>
      <c r="I86" s="74">
        <f>(0.0144*0.1*0.4509*6/12)</f>
        <v>3.2464800000000003E-4</v>
      </c>
      <c r="J86" s="75">
        <f t="shared" si="1"/>
        <v>1.0969888597630424E-3</v>
      </c>
      <c r="K86" s="69"/>
      <c r="L86" s="48"/>
      <c r="M86" s="48"/>
      <c r="N86" s="48"/>
      <c r="O86" s="48"/>
    </row>
    <row r="87" spans="1:15" ht="14.25" customHeight="1">
      <c r="A87" s="48"/>
      <c r="B87" s="72" t="s">
        <v>189</v>
      </c>
      <c r="C87" s="159" t="s">
        <v>229</v>
      </c>
      <c r="D87" s="159"/>
      <c r="E87" s="159"/>
      <c r="F87" s="159"/>
      <c r="G87" s="159"/>
      <c r="H87" s="159"/>
      <c r="I87" s="74">
        <f>SUM(I82:I86)*I49</f>
        <v>9.0154050980740738E-3</v>
      </c>
      <c r="J87" s="75">
        <f t="shared" si="1"/>
        <v>3.0463144571468776E-2</v>
      </c>
      <c r="K87" s="69"/>
      <c r="L87" s="48"/>
      <c r="M87" s="48"/>
      <c r="N87" s="48"/>
      <c r="O87" s="48"/>
    </row>
    <row r="88" spans="1:15" ht="14.25" customHeight="1">
      <c r="A88" s="87"/>
      <c r="B88" s="155" t="s">
        <v>230</v>
      </c>
      <c r="C88" s="155"/>
      <c r="D88" s="155"/>
      <c r="E88" s="155"/>
      <c r="F88" s="155"/>
      <c r="G88" s="155"/>
      <c r="H88" s="155"/>
      <c r="I88" s="76">
        <f>SUM(I82:I87)</f>
        <v>3.5688201246222219E-2</v>
      </c>
      <c r="J88" s="77">
        <f>SUM(J82:J87)</f>
        <v>0.120590791232619</v>
      </c>
      <c r="K88" s="69"/>
      <c r="L88" s="87"/>
      <c r="M88" s="87"/>
      <c r="N88" s="87"/>
      <c r="O88" s="87"/>
    </row>
    <row r="89" spans="1:15" ht="16.5" customHeight="1">
      <c r="A89" s="48"/>
      <c r="B89" s="160"/>
      <c r="C89" s="160"/>
      <c r="D89" s="160"/>
      <c r="E89" s="160"/>
      <c r="F89" s="160"/>
      <c r="G89" s="160"/>
      <c r="H89" s="160"/>
      <c r="I89" s="160"/>
      <c r="J89" s="160"/>
      <c r="K89" s="17"/>
      <c r="L89" s="48"/>
      <c r="M89" s="48"/>
      <c r="N89" s="48"/>
      <c r="O89" s="48"/>
    </row>
    <row r="90" spans="1:15" ht="12.75" customHeight="1">
      <c r="A90" s="48"/>
      <c r="B90" s="155" t="s">
        <v>231</v>
      </c>
      <c r="C90" s="155"/>
      <c r="D90" s="155"/>
      <c r="E90" s="155"/>
      <c r="F90" s="155"/>
      <c r="G90" s="155"/>
      <c r="H90" s="155"/>
      <c r="I90" s="72" t="s">
        <v>167</v>
      </c>
      <c r="J90" s="72" t="s">
        <v>168</v>
      </c>
      <c r="K90" s="17"/>
      <c r="L90" s="48"/>
      <c r="M90" s="48"/>
      <c r="N90" s="48"/>
      <c r="O90" s="48"/>
    </row>
    <row r="91" spans="1:15" ht="12.75" customHeight="1">
      <c r="A91" s="48"/>
      <c r="B91" s="158" t="s">
        <v>178</v>
      </c>
      <c r="C91" s="158"/>
      <c r="D91" s="158"/>
      <c r="E91" s="158"/>
      <c r="F91" s="158"/>
      <c r="G91" s="158"/>
      <c r="H91" s="158"/>
      <c r="I91" s="158"/>
      <c r="J91" s="98">
        <f>J29</f>
        <v>3.3790100655572872</v>
      </c>
      <c r="K91" s="17"/>
      <c r="L91" s="48"/>
      <c r="M91" s="48"/>
      <c r="N91" s="48"/>
      <c r="O91" s="48"/>
    </row>
    <row r="92" spans="1:15" ht="12.75" customHeight="1">
      <c r="A92" s="48"/>
      <c r="B92" s="72" t="s">
        <v>140</v>
      </c>
      <c r="C92" s="148" t="s">
        <v>232</v>
      </c>
      <c r="D92" s="148"/>
      <c r="E92" s="148"/>
      <c r="F92" s="148"/>
      <c r="G92" s="148"/>
      <c r="H92" s="148"/>
      <c r="I92" s="74"/>
      <c r="J92" s="75">
        <v>0</v>
      </c>
      <c r="K92" s="17"/>
      <c r="L92" s="48"/>
      <c r="M92" s="48"/>
      <c r="N92" s="48"/>
      <c r="O92" s="48"/>
    </row>
    <row r="93" spans="1:15" ht="14.25" customHeight="1">
      <c r="A93" s="48"/>
      <c r="B93" s="155" t="s">
        <v>233</v>
      </c>
      <c r="C93" s="155"/>
      <c r="D93" s="155"/>
      <c r="E93" s="155"/>
      <c r="F93" s="155"/>
      <c r="G93" s="155"/>
      <c r="H93" s="155"/>
      <c r="I93" s="76"/>
      <c r="J93" s="77">
        <f>J92</f>
        <v>0</v>
      </c>
      <c r="K93" s="69"/>
      <c r="L93" s="48"/>
      <c r="M93" s="48"/>
      <c r="N93" s="48"/>
      <c r="O93" s="48"/>
    </row>
    <row r="94" spans="1:15" ht="16.5" customHeight="1">
      <c r="A94" s="48"/>
      <c r="B94" s="99"/>
      <c r="C94" s="99"/>
      <c r="D94" s="99"/>
      <c r="E94" s="99"/>
      <c r="F94" s="99"/>
      <c r="G94" s="99"/>
      <c r="H94" s="99"/>
      <c r="I94" s="99"/>
      <c r="J94" s="99"/>
      <c r="K94" s="17"/>
      <c r="L94" s="48"/>
      <c r="M94" s="48"/>
      <c r="N94" s="48"/>
      <c r="O94" s="48"/>
    </row>
    <row r="95" spans="1:15" ht="14.25" customHeight="1">
      <c r="A95" s="48"/>
      <c r="B95" s="147" t="s">
        <v>234</v>
      </c>
      <c r="C95" s="147"/>
      <c r="D95" s="147"/>
      <c r="E95" s="147"/>
      <c r="F95" s="147"/>
      <c r="G95" s="147"/>
      <c r="H95" s="147"/>
      <c r="I95" s="147"/>
      <c r="J95" s="147"/>
      <c r="K95" s="17"/>
      <c r="L95" s="48"/>
      <c r="M95" s="48"/>
      <c r="N95" s="48"/>
      <c r="O95" s="48"/>
    </row>
    <row r="96" spans="1:15" ht="12.75" customHeight="1">
      <c r="A96" s="48"/>
      <c r="B96" s="155" t="s">
        <v>235</v>
      </c>
      <c r="C96" s="155"/>
      <c r="D96" s="155"/>
      <c r="E96" s="155"/>
      <c r="F96" s="155"/>
      <c r="G96" s="155"/>
      <c r="H96" s="155"/>
      <c r="I96" s="155"/>
      <c r="J96" s="72" t="s">
        <v>168</v>
      </c>
      <c r="K96" s="17"/>
      <c r="L96" s="48"/>
      <c r="M96" s="48"/>
      <c r="N96" s="48"/>
      <c r="O96" s="48"/>
    </row>
    <row r="97" spans="1:15" ht="12.75" customHeight="1">
      <c r="A97" s="48"/>
      <c r="B97" s="72" t="s">
        <v>236</v>
      </c>
      <c r="C97" s="148" t="s">
        <v>225</v>
      </c>
      <c r="D97" s="148"/>
      <c r="E97" s="148"/>
      <c r="F97" s="148"/>
      <c r="G97" s="148"/>
      <c r="H97" s="148"/>
      <c r="I97" s="148"/>
      <c r="J97" s="75">
        <f>J88</f>
        <v>0.120590791232619</v>
      </c>
      <c r="K97" s="17"/>
      <c r="L97" s="48"/>
      <c r="M97" s="48"/>
      <c r="N97" s="48"/>
      <c r="O97" s="48"/>
    </row>
    <row r="98" spans="1:15" ht="14.25" customHeight="1">
      <c r="A98" s="48"/>
      <c r="B98" s="72" t="s">
        <v>237</v>
      </c>
      <c r="C98" s="148" t="s">
        <v>238</v>
      </c>
      <c r="D98" s="148"/>
      <c r="E98" s="148"/>
      <c r="F98" s="148"/>
      <c r="G98" s="148"/>
      <c r="H98" s="148"/>
      <c r="I98" s="148"/>
      <c r="J98" s="75">
        <f>J93</f>
        <v>0</v>
      </c>
      <c r="K98" s="17"/>
      <c r="L98" s="48"/>
      <c r="M98" s="48"/>
      <c r="N98" s="48"/>
      <c r="O98" s="48"/>
    </row>
    <row r="99" spans="1:15" ht="14.25" customHeight="1">
      <c r="A99" s="87"/>
      <c r="B99" s="155" t="s">
        <v>239</v>
      </c>
      <c r="C99" s="155"/>
      <c r="D99" s="155"/>
      <c r="E99" s="155"/>
      <c r="F99" s="155"/>
      <c r="G99" s="155"/>
      <c r="H99" s="155"/>
      <c r="I99" s="155"/>
      <c r="J99" s="77">
        <f>SUM(J97:J98)</f>
        <v>0.120590791232619</v>
      </c>
      <c r="K99" s="69"/>
      <c r="L99" s="87"/>
      <c r="M99" s="87"/>
      <c r="N99" s="87"/>
      <c r="O99" s="87"/>
    </row>
    <row r="100" spans="1:15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</row>
    <row r="101" spans="1:15" ht="16.5" customHeight="1">
      <c r="A101" s="48"/>
      <c r="B101" s="99"/>
      <c r="C101" s="99"/>
      <c r="D101" s="99"/>
      <c r="E101" s="99"/>
      <c r="F101" s="99"/>
      <c r="G101" s="99"/>
      <c r="H101" s="99"/>
      <c r="I101" s="99"/>
      <c r="J101" s="99"/>
      <c r="K101" s="17"/>
      <c r="L101" s="48"/>
      <c r="M101" s="48"/>
      <c r="N101" s="48"/>
      <c r="O101" s="48"/>
    </row>
    <row r="102" spans="1:15" ht="14.25" customHeight="1">
      <c r="A102" s="48"/>
      <c r="B102" s="147" t="s">
        <v>240</v>
      </c>
      <c r="C102" s="147"/>
      <c r="D102" s="147"/>
      <c r="E102" s="147"/>
      <c r="F102" s="147"/>
      <c r="G102" s="147"/>
      <c r="H102" s="147"/>
      <c r="I102" s="147"/>
      <c r="J102" s="147"/>
      <c r="K102" s="17"/>
      <c r="L102" s="48"/>
      <c r="M102" s="48"/>
      <c r="N102" s="48"/>
      <c r="O102" s="48"/>
    </row>
    <row r="103" spans="1:15" ht="14.25" customHeight="1">
      <c r="A103" s="48"/>
      <c r="B103" s="72">
        <v>5</v>
      </c>
      <c r="C103" s="155" t="s">
        <v>241</v>
      </c>
      <c r="D103" s="155"/>
      <c r="E103" s="155"/>
      <c r="F103" s="155"/>
      <c r="G103" s="155"/>
      <c r="H103" s="155"/>
      <c r="I103" s="72"/>
      <c r="J103" s="72" t="s">
        <v>168</v>
      </c>
      <c r="K103" s="17"/>
      <c r="L103" s="48"/>
      <c r="M103" s="48"/>
      <c r="N103" s="48"/>
      <c r="O103" s="48"/>
    </row>
    <row r="104" spans="1:15" ht="14.25" customHeight="1">
      <c r="A104" s="48"/>
      <c r="B104" s="72" t="s">
        <v>140</v>
      </c>
      <c r="C104" s="148" t="s">
        <v>242</v>
      </c>
      <c r="D104" s="148"/>
      <c r="E104" s="148"/>
      <c r="F104" s="148"/>
      <c r="G104" s="148"/>
      <c r="H104" s="148"/>
      <c r="I104" s="75"/>
      <c r="J104" s="75">
        <v>0</v>
      </c>
      <c r="K104" s="17"/>
      <c r="L104" s="48"/>
      <c r="M104" s="48"/>
      <c r="N104" s="48"/>
      <c r="O104" s="48"/>
    </row>
    <row r="105" spans="1:15" ht="14.25" customHeight="1">
      <c r="A105" s="48"/>
      <c r="B105" s="72" t="s">
        <v>142</v>
      </c>
      <c r="C105" s="148" t="s">
        <v>243</v>
      </c>
      <c r="D105" s="148"/>
      <c r="E105" s="148"/>
      <c r="F105" s="148"/>
      <c r="G105" s="148"/>
      <c r="H105" s="148"/>
      <c r="I105" s="100"/>
      <c r="J105" s="75">
        <v>0</v>
      </c>
      <c r="K105" s="17"/>
      <c r="L105" s="48"/>
      <c r="M105" s="48"/>
      <c r="N105" s="48"/>
      <c r="O105" s="48"/>
    </row>
    <row r="106" spans="1:15" ht="12.75" customHeight="1">
      <c r="A106" s="48"/>
      <c r="B106" s="101" t="s">
        <v>145</v>
      </c>
      <c r="C106" s="148" t="s">
        <v>244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</row>
    <row r="107" spans="1:15" ht="14.25" customHeight="1">
      <c r="A107" s="48"/>
      <c r="B107" s="101" t="s">
        <v>148</v>
      </c>
      <c r="C107" s="148" t="s">
        <v>245</v>
      </c>
      <c r="D107" s="148"/>
      <c r="E107" s="148"/>
      <c r="F107" s="148"/>
      <c r="G107" s="148"/>
      <c r="H107" s="148"/>
      <c r="I107" s="102"/>
      <c r="J107" s="75">
        <v>0</v>
      </c>
      <c r="K107" s="17"/>
      <c r="L107" s="48"/>
      <c r="M107" s="48"/>
      <c r="N107" s="48"/>
      <c r="O107" s="48"/>
    </row>
    <row r="108" spans="1:15" ht="14.25" customHeight="1">
      <c r="A108" s="48"/>
      <c r="B108" s="155" t="s">
        <v>246</v>
      </c>
      <c r="C108" s="155"/>
      <c r="D108" s="155"/>
      <c r="E108" s="155"/>
      <c r="F108" s="155"/>
      <c r="G108" s="155"/>
      <c r="H108" s="155"/>
      <c r="I108" s="103"/>
      <c r="J108" s="77">
        <f>SUM(J104:J107)</f>
        <v>0</v>
      </c>
      <c r="K108" s="17"/>
      <c r="L108" s="48"/>
      <c r="M108" s="48"/>
      <c r="N108" s="48"/>
      <c r="O108" s="48"/>
    </row>
    <row r="109" spans="1:15" ht="16.5" customHeight="1">
      <c r="A109" s="48"/>
      <c r="B109" s="161"/>
      <c r="C109" s="161"/>
      <c r="D109" s="161"/>
      <c r="E109" s="161"/>
      <c r="F109" s="161"/>
      <c r="G109" s="161"/>
      <c r="H109" s="161"/>
      <c r="I109" s="161"/>
      <c r="J109" s="161"/>
      <c r="K109" s="17"/>
      <c r="L109" s="48"/>
      <c r="M109" s="48"/>
      <c r="N109" s="48"/>
      <c r="O109" s="48"/>
    </row>
    <row r="110" spans="1:15" ht="16.5" customHeight="1">
      <c r="A110" s="48"/>
      <c r="B110" s="99"/>
      <c r="C110" s="99"/>
      <c r="D110" s="99"/>
      <c r="E110" s="99"/>
      <c r="F110" s="99"/>
      <c r="G110" s="99"/>
      <c r="H110" s="99"/>
      <c r="I110" s="99"/>
      <c r="J110" s="99"/>
      <c r="K110" s="17"/>
      <c r="L110" s="48"/>
      <c r="M110" s="48"/>
      <c r="N110" s="48"/>
      <c r="O110" s="48"/>
    </row>
    <row r="111" spans="1:15" ht="14.25" customHeight="1">
      <c r="A111" s="48"/>
      <c r="B111" s="147" t="s">
        <v>247</v>
      </c>
      <c r="C111" s="147"/>
      <c r="D111" s="147"/>
      <c r="E111" s="147"/>
      <c r="F111" s="147"/>
      <c r="G111" s="147"/>
      <c r="H111" s="147"/>
      <c r="I111" s="147"/>
      <c r="J111" s="147"/>
      <c r="K111" s="69"/>
      <c r="L111" s="48"/>
      <c r="M111" s="48"/>
      <c r="N111" s="48"/>
      <c r="O111" s="48"/>
    </row>
    <row r="112" spans="1:15" ht="14.25" customHeight="1">
      <c r="A112" s="48"/>
      <c r="B112" s="72">
        <v>6</v>
      </c>
      <c r="C112" s="155" t="s">
        <v>248</v>
      </c>
      <c r="D112" s="155"/>
      <c r="E112" s="155"/>
      <c r="F112" s="155"/>
      <c r="G112" s="155"/>
      <c r="H112" s="155"/>
      <c r="I112" s="72" t="s">
        <v>167</v>
      </c>
      <c r="J112" s="72" t="s">
        <v>168</v>
      </c>
      <c r="K112" s="69"/>
      <c r="L112" s="48"/>
      <c r="M112" s="48"/>
      <c r="N112" s="48"/>
      <c r="O112" s="48"/>
    </row>
    <row r="113" spans="1:15" ht="12.75" customHeight="1">
      <c r="A113" s="48"/>
      <c r="B113" s="72" t="s">
        <v>140</v>
      </c>
      <c r="C113" s="148" t="s">
        <v>249</v>
      </c>
      <c r="D113" s="148"/>
      <c r="E113" s="148"/>
      <c r="F113" s="148"/>
      <c r="G113" s="148"/>
      <c r="H113" s="148"/>
      <c r="I113" s="83">
        <v>0</v>
      </c>
      <c r="J113" s="75">
        <f>J130*I113</f>
        <v>0</v>
      </c>
      <c r="K113" s="104"/>
      <c r="L113" s="48"/>
      <c r="M113" s="48"/>
      <c r="N113" s="48"/>
      <c r="O113" s="48"/>
    </row>
    <row r="114" spans="1:15" ht="14.25" customHeight="1">
      <c r="A114" s="48"/>
      <c r="B114" s="72" t="s">
        <v>142</v>
      </c>
      <c r="C114" s="148" t="s">
        <v>250</v>
      </c>
      <c r="D114" s="148"/>
      <c r="E114" s="148"/>
      <c r="F114" s="148"/>
      <c r="G114" s="148"/>
      <c r="H114" s="148"/>
      <c r="I114" s="83">
        <v>0</v>
      </c>
      <c r="J114" s="75">
        <f>(J130+J113)*I114</f>
        <v>0</v>
      </c>
      <c r="K114" s="104"/>
      <c r="L114" s="48"/>
      <c r="M114" s="48"/>
      <c r="N114" s="48"/>
      <c r="O114" s="48"/>
    </row>
    <row r="115" spans="1:15" ht="14.25" customHeight="1">
      <c r="A115" s="48"/>
      <c r="B115" s="72" t="s">
        <v>145</v>
      </c>
      <c r="C115" s="155" t="s">
        <v>251</v>
      </c>
      <c r="D115" s="155"/>
      <c r="E115" s="155"/>
      <c r="F115" s="155"/>
      <c r="G115" s="155"/>
      <c r="H115" s="155"/>
      <c r="I115" s="74"/>
      <c r="J115" s="75"/>
      <c r="K115" s="53"/>
      <c r="L115" s="48"/>
      <c r="M115" s="48"/>
      <c r="N115" s="48"/>
      <c r="O115" s="48"/>
    </row>
    <row r="116" spans="1:15" ht="14.25" customHeight="1">
      <c r="A116" s="48"/>
      <c r="B116" s="72" t="s">
        <v>252</v>
      </c>
      <c r="C116" s="148" t="s">
        <v>253</v>
      </c>
      <c r="D116" s="148"/>
      <c r="E116" s="148"/>
      <c r="F116" s="148"/>
      <c r="G116" s="148"/>
      <c r="H116" s="148"/>
      <c r="I116" s="83">
        <v>0</v>
      </c>
      <c r="J116" s="75">
        <f>(($J$130+$J$113+$J$114)/(1-($I$116+$I$117+$I$118))*I116)</f>
        <v>0</v>
      </c>
      <c r="K116" s="104"/>
      <c r="L116" s="48"/>
      <c r="M116" s="48"/>
      <c r="N116" s="48"/>
      <c r="O116" s="48"/>
    </row>
    <row r="117" spans="1:15" ht="14.25" customHeight="1">
      <c r="A117" s="48"/>
      <c r="B117" s="72" t="s">
        <v>254</v>
      </c>
      <c r="C117" s="148" t="s">
        <v>255</v>
      </c>
      <c r="D117" s="148"/>
      <c r="E117" s="148"/>
      <c r="F117" s="148"/>
      <c r="G117" s="148"/>
      <c r="H117" s="148"/>
      <c r="I117" s="83">
        <v>0</v>
      </c>
      <c r="J117" s="75">
        <f>(($J$130+$J$113+$J$114)/(1-($I$116+$I$117+$I$118))*I117)</f>
        <v>0</v>
      </c>
      <c r="K117" s="69"/>
      <c r="L117" s="48"/>
      <c r="M117" s="48"/>
      <c r="N117" s="48"/>
      <c r="O117" s="48"/>
    </row>
    <row r="118" spans="1:15" ht="14.25" customHeight="1">
      <c r="A118" s="48"/>
      <c r="B118" s="72" t="s">
        <v>256</v>
      </c>
      <c r="C118" s="148" t="s">
        <v>257</v>
      </c>
      <c r="D118" s="148"/>
      <c r="E118" s="148"/>
      <c r="F118" s="148"/>
      <c r="G118" s="148"/>
      <c r="H118" s="148"/>
      <c r="I118" s="74">
        <v>0.03</v>
      </c>
      <c r="J118" s="75">
        <f>(($J$130+$J$113+$J$114)/(1-($I$116+$I$117+$I$118))*I118)</f>
        <v>0.17728009763719113</v>
      </c>
      <c r="K118" s="69"/>
      <c r="L118" s="48"/>
      <c r="M118" s="48"/>
      <c r="N118" s="48"/>
      <c r="O118" s="48"/>
    </row>
    <row r="119" spans="1:15" ht="14.25" customHeight="1">
      <c r="A119" s="48"/>
      <c r="B119" s="72" t="s">
        <v>148</v>
      </c>
      <c r="C119" s="148" t="s">
        <v>245</v>
      </c>
      <c r="D119" s="148"/>
      <c r="E119" s="148"/>
      <c r="F119" s="148"/>
      <c r="G119" s="148"/>
      <c r="H119" s="148"/>
      <c r="I119" s="74"/>
      <c r="J119" s="75"/>
      <c r="K119" s="69"/>
      <c r="L119" s="48"/>
      <c r="M119" s="48"/>
      <c r="N119" s="48"/>
      <c r="O119" s="48"/>
    </row>
    <row r="120" spans="1:15" ht="14.25" customHeight="1">
      <c r="A120" s="48"/>
      <c r="B120" s="155" t="s">
        <v>258</v>
      </c>
      <c r="C120" s="155"/>
      <c r="D120" s="155"/>
      <c r="E120" s="155"/>
      <c r="F120" s="155"/>
      <c r="G120" s="155"/>
      <c r="H120" s="155"/>
      <c r="I120" s="105">
        <f>SUM(I113:I119)</f>
        <v>0.03</v>
      </c>
      <c r="J120" s="77">
        <f>(SUM(J113:J119))</f>
        <v>0.17728009763719113</v>
      </c>
      <c r="K120" s="69"/>
      <c r="L120" s="48"/>
      <c r="M120" s="48"/>
      <c r="N120" s="48"/>
      <c r="O120" s="48"/>
    </row>
    <row r="121" spans="1:15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48"/>
      <c r="M121" s="48"/>
      <c r="N121" s="48"/>
      <c r="O121" s="48"/>
    </row>
    <row r="122" spans="1:15" ht="14.25" customHeight="1">
      <c r="A122" s="48"/>
      <c r="B122" s="70"/>
      <c r="C122" s="70"/>
      <c r="D122" s="70"/>
      <c r="E122" s="70"/>
      <c r="F122" s="70"/>
      <c r="G122" s="70"/>
      <c r="H122" s="70"/>
      <c r="I122" s="106"/>
      <c r="J122" s="73"/>
      <c r="K122" s="69"/>
      <c r="L122" s="48"/>
      <c r="M122" s="48"/>
      <c r="N122" s="48"/>
      <c r="O122" s="48"/>
    </row>
    <row r="123" spans="1:15" ht="14.25" customHeight="1">
      <c r="A123" s="48"/>
      <c r="B123" s="147" t="s">
        <v>259</v>
      </c>
      <c r="C123" s="147"/>
      <c r="D123" s="147"/>
      <c r="E123" s="147"/>
      <c r="F123" s="147"/>
      <c r="G123" s="147"/>
      <c r="H123" s="147"/>
      <c r="I123" s="147"/>
      <c r="J123" s="147"/>
      <c r="K123" s="17"/>
      <c r="L123" s="48"/>
      <c r="M123" s="48"/>
      <c r="N123" s="48"/>
      <c r="O123" s="48"/>
    </row>
    <row r="124" spans="1:15" ht="14.25" customHeight="1">
      <c r="A124" s="48"/>
      <c r="B124" s="155" t="s">
        <v>260</v>
      </c>
      <c r="C124" s="155"/>
      <c r="D124" s="155"/>
      <c r="E124" s="155"/>
      <c r="F124" s="155"/>
      <c r="G124" s="155"/>
      <c r="H124" s="155"/>
      <c r="I124" s="155"/>
      <c r="J124" s="72" t="s">
        <v>168</v>
      </c>
      <c r="K124" s="17"/>
      <c r="L124" s="48"/>
      <c r="M124" s="48"/>
      <c r="N124" s="48"/>
      <c r="O124" s="48"/>
    </row>
    <row r="125" spans="1:15" ht="14.25" customHeight="1">
      <c r="A125" s="48"/>
      <c r="B125" s="72" t="s">
        <v>140</v>
      </c>
      <c r="C125" s="148" t="str">
        <f>B21</f>
        <v>MÓDULO 1 - COMPOSIÇÃO DA REMUNERAÇÃO</v>
      </c>
      <c r="D125" s="148"/>
      <c r="E125" s="148"/>
      <c r="F125" s="148"/>
      <c r="G125" s="148"/>
      <c r="H125" s="148"/>
      <c r="I125" s="148"/>
      <c r="J125" s="75">
        <f>J29</f>
        <v>3.3790100655572872</v>
      </c>
      <c r="K125" s="69"/>
      <c r="L125" s="48"/>
      <c r="M125" s="48"/>
      <c r="N125" s="48"/>
      <c r="O125" s="48"/>
    </row>
    <row r="126" spans="1:15" ht="12.75" customHeight="1">
      <c r="A126" s="48"/>
      <c r="B126" s="72" t="s">
        <v>142</v>
      </c>
      <c r="C126" s="148" t="str">
        <f>B32</f>
        <v>MÓDULO 2 – ENCARGOS E BENEFÍCIOS ANUAIS, MENSAIS E DIÁRIOS</v>
      </c>
      <c r="D126" s="148"/>
      <c r="E126" s="148"/>
      <c r="F126" s="148"/>
      <c r="G126" s="148"/>
      <c r="H126" s="148"/>
      <c r="I126" s="148"/>
      <c r="J126" s="75">
        <f>J65</f>
        <v>2.0212111875475176</v>
      </c>
      <c r="K126" s="17"/>
      <c r="L126" s="48"/>
      <c r="M126" s="48"/>
      <c r="N126" s="48"/>
      <c r="O126" s="48"/>
    </row>
    <row r="127" spans="1:15" ht="14.25" customHeight="1">
      <c r="A127" s="48"/>
      <c r="B127" s="72" t="s">
        <v>145</v>
      </c>
      <c r="C127" s="148" t="str">
        <f>B68</f>
        <v>MÓDULO 3 – PROVISÃO PARA RESCISÃO</v>
      </c>
      <c r="D127" s="148"/>
      <c r="E127" s="148"/>
      <c r="F127" s="148"/>
      <c r="G127" s="148"/>
      <c r="H127" s="148"/>
      <c r="I127" s="148"/>
      <c r="J127" s="75">
        <f>J76</f>
        <v>0.21124444593175642</v>
      </c>
      <c r="K127" s="17"/>
      <c r="L127" s="48"/>
      <c r="M127" s="48"/>
      <c r="N127" s="48"/>
      <c r="O127" s="48"/>
    </row>
    <row r="128" spans="1:15" ht="14.25" customHeight="1">
      <c r="A128" s="48"/>
      <c r="B128" s="72" t="s">
        <v>148</v>
      </c>
      <c r="C128" s="148" t="str">
        <f>B79</f>
        <v>MÓDULO 4 – CUSTO DE REPOSIÇÃO DO PROFISSIONAL AUSENTE</v>
      </c>
      <c r="D128" s="148"/>
      <c r="E128" s="148"/>
      <c r="F128" s="148"/>
      <c r="G128" s="148"/>
      <c r="H128" s="148"/>
      <c r="I128" s="148"/>
      <c r="J128" s="75">
        <f>J99</f>
        <v>0.120590791232619</v>
      </c>
      <c r="K128" s="17"/>
      <c r="L128" s="48"/>
      <c r="M128" s="48"/>
      <c r="N128" s="48"/>
      <c r="O128" s="48"/>
    </row>
    <row r="129" spans="1:15" ht="14.25" customHeight="1">
      <c r="A129" s="48"/>
      <c r="B129" s="72" t="s">
        <v>173</v>
      </c>
      <c r="C129" s="148" t="str">
        <f>B102</f>
        <v>MÓDULO 5 – INSUMOS DIVERSOS</v>
      </c>
      <c r="D129" s="148"/>
      <c r="E129" s="148"/>
      <c r="F129" s="148"/>
      <c r="G129" s="148"/>
      <c r="H129" s="148"/>
      <c r="I129" s="148"/>
      <c r="J129" s="75">
        <f>J108</f>
        <v>0</v>
      </c>
      <c r="K129" s="17"/>
      <c r="L129" s="48"/>
      <c r="M129" s="48"/>
      <c r="N129" s="48"/>
      <c r="O129" s="48"/>
    </row>
    <row r="130" spans="1:15" ht="14.25" customHeight="1">
      <c r="A130" s="48"/>
      <c r="B130" s="72"/>
      <c r="C130" s="155" t="s">
        <v>261</v>
      </c>
      <c r="D130" s="155"/>
      <c r="E130" s="155"/>
      <c r="F130" s="155"/>
      <c r="G130" s="155"/>
      <c r="H130" s="155"/>
      <c r="I130" s="155"/>
      <c r="J130" s="77">
        <f>(SUM(J125:J129))</f>
        <v>5.73205649026918</v>
      </c>
      <c r="K130" s="17"/>
      <c r="L130" s="48"/>
      <c r="M130" s="48"/>
      <c r="N130" s="48"/>
      <c r="O130" s="48"/>
    </row>
    <row r="131" spans="1:15" ht="12.75" customHeight="1">
      <c r="A131" s="48"/>
      <c r="B131" s="72" t="s">
        <v>189</v>
      </c>
      <c r="C131" s="148" t="str">
        <f>B111</f>
        <v>MÓDULO 6 – CUSTOS INDIRETOS, TRIBUTOS E LUCRO</v>
      </c>
      <c r="D131" s="148"/>
      <c r="E131" s="148"/>
      <c r="F131" s="148"/>
      <c r="G131" s="148"/>
      <c r="H131" s="148"/>
      <c r="I131" s="148"/>
      <c r="J131" s="75">
        <f>J120</f>
        <v>0.17728009763719113</v>
      </c>
      <c r="K131" s="17"/>
      <c r="L131" s="48"/>
      <c r="M131" s="48"/>
      <c r="N131" s="48"/>
      <c r="O131" s="48"/>
    </row>
    <row r="132" spans="1:15" ht="14.25" customHeight="1">
      <c r="A132" s="48"/>
      <c r="B132" s="155" t="s">
        <v>309</v>
      </c>
      <c r="C132" s="155"/>
      <c r="D132" s="155"/>
      <c r="E132" s="155"/>
      <c r="F132" s="155"/>
      <c r="G132" s="155"/>
      <c r="H132" s="155"/>
      <c r="I132" s="155"/>
      <c r="J132" s="77">
        <f>(SUM(J130:J131))</f>
        <v>5.9093365879063713</v>
      </c>
      <c r="K132" s="17"/>
      <c r="L132" s="48"/>
      <c r="M132" s="48"/>
      <c r="N132" s="48"/>
      <c r="O132" s="48"/>
    </row>
    <row r="133" spans="1:15" ht="14.25" customHeight="1">
      <c r="A133" s="48"/>
      <c r="B133" s="72"/>
      <c r="C133" s="158" t="s">
        <v>287</v>
      </c>
      <c r="D133" s="158"/>
      <c r="E133" s="158"/>
      <c r="F133" s="158"/>
      <c r="G133" s="158"/>
      <c r="H133" s="158"/>
      <c r="I133" s="101">
        <v>44</v>
      </c>
      <c r="J133" s="77">
        <f>J132*I133</f>
        <v>260.01080986788031</v>
      </c>
      <c r="K133" s="17"/>
      <c r="L133" s="48"/>
      <c r="M133" s="48"/>
      <c r="N133" s="48"/>
      <c r="O133" s="48"/>
    </row>
    <row r="134" spans="1:15" ht="14.25" customHeight="1">
      <c r="A134" s="48"/>
      <c r="B134" s="53"/>
      <c r="C134" s="53"/>
      <c r="D134" s="53"/>
      <c r="E134" s="53"/>
      <c r="F134" s="53"/>
      <c r="G134" s="53"/>
      <c r="H134" s="53"/>
      <c r="I134" s="53"/>
      <c r="J134" s="107" t="s">
        <v>264</v>
      </c>
      <c r="K134" s="69"/>
      <c r="L134" s="48"/>
      <c r="M134" s="48"/>
      <c r="N134" s="48"/>
      <c r="O134" s="48"/>
    </row>
    <row r="135" spans="1:15" ht="12.75" customHeight="1">
      <c r="A135" s="48"/>
      <c r="B135" s="53"/>
      <c r="C135" s="53"/>
      <c r="D135" s="53"/>
      <c r="E135" s="53"/>
      <c r="F135" s="53"/>
      <c r="G135" s="53"/>
      <c r="H135" s="53"/>
      <c r="I135" s="70"/>
      <c r="J135" s="71">
        <f>J132/J29</f>
        <v>1.7488366335871708</v>
      </c>
      <c r="K135" s="69"/>
      <c r="L135" s="48"/>
      <c r="M135" s="48"/>
      <c r="N135" s="48"/>
      <c r="O135" s="48"/>
    </row>
    <row r="136" spans="1:15" ht="51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</row>
    <row r="137" spans="1:15" ht="12.7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</row>
    <row r="138" spans="1:15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</row>
    <row r="139" spans="1:15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</row>
    <row r="140" spans="1:15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</row>
    <row r="141" spans="1:15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</row>
    <row r="142" spans="1:15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</row>
    <row r="143" spans="1:15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</row>
    <row r="144" spans="1:15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</row>
    <row r="145" spans="1:15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</row>
    <row r="146" spans="1:15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</row>
    <row r="147" spans="1:15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</row>
    <row r="148" spans="1:15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</row>
    <row r="149" spans="1:15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</row>
    <row r="150" spans="1:15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</row>
    <row r="151" spans="1:15" ht="14.25" customHeight="1">
      <c r="A151" s="48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48"/>
      <c r="M151" s="48"/>
      <c r="N151" s="48"/>
      <c r="O151" s="48"/>
    </row>
    <row r="152" spans="1:15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</row>
    <row r="153" spans="1:15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</row>
    <row r="154" spans="1:15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</row>
    <row r="155" spans="1:15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</row>
    <row r="156" spans="1:15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</row>
    <row r="157" spans="1:15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</row>
    <row r="158" spans="1:15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</row>
    <row r="159" spans="1:15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</row>
    <row r="160" spans="1:15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</row>
    <row r="161" spans="1:15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</row>
    <row r="162" spans="1:15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</row>
    <row r="163" spans="1:15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</row>
    <row r="164" spans="1:15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</row>
    <row r="165" spans="1:15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</row>
    <row r="166" spans="1:15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</row>
    <row r="167" spans="1:15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</row>
    <row r="168" spans="1:15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</row>
    <row r="169" spans="1:15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</row>
    <row r="170" spans="1:15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</row>
    <row r="171" spans="1:15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</row>
    <row r="172" spans="1:15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</row>
    <row r="173" spans="1:15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</row>
    <row r="174" spans="1:15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</row>
    <row r="175" spans="1:15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</row>
    <row r="176" spans="1:15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</row>
    <row r="177" spans="1:15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</row>
    <row r="178" spans="1:15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</row>
    <row r="179" spans="1:15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</row>
    <row r="180" spans="1:15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</row>
    <row r="181" spans="1:15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</row>
    <row r="182" spans="1:15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</row>
    <row r="183" spans="1:15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</row>
    <row r="184" spans="1:15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</row>
    <row r="185" spans="1:15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</row>
    <row r="186" spans="1:15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</row>
    <row r="187" spans="1:15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</row>
    <row r="188" spans="1:15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</row>
    <row r="189" spans="1:15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</row>
    <row r="190" spans="1:15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</row>
    <row r="191" spans="1:15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</row>
    <row r="192" spans="1:15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</row>
    <row r="193" spans="1:15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</row>
    <row r="194" spans="1:15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</row>
    <row r="195" spans="1:15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</row>
    <row r="196" spans="1:15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</row>
    <row r="197" spans="1:15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</row>
    <row r="198" spans="1:15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</row>
    <row r="199" spans="1:15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</row>
    <row r="200" spans="1:15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</row>
    <row r="201" spans="1:15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</row>
    <row r="202" spans="1:15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</row>
    <row r="203" spans="1:15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</row>
    <row r="204" spans="1:15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</row>
    <row r="205" spans="1:15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</row>
    <row r="206" spans="1:15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</row>
    <row r="207" spans="1:15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</row>
    <row r="208" spans="1:15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</row>
    <row r="209" spans="1:15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</row>
    <row r="210" spans="1:15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</row>
    <row r="211" spans="1:15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</row>
    <row r="212" spans="1:15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</row>
    <row r="213" spans="1:15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</row>
    <row r="214" spans="1:15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</row>
    <row r="215" spans="1:15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</row>
    <row r="216" spans="1:15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</row>
    <row r="217" spans="1:15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</row>
    <row r="218" spans="1:15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</row>
    <row r="219" spans="1:15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</row>
    <row r="220" spans="1:15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</row>
    <row r="221" spans="1:15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</row>
    <row r="222" spans="1:15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</row>
    <row r="223" spans="1:15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</row>
    <row r="224" spans="1:15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</row>
    <row r="225" spans="1:15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</row>
    <row r="226" spans="1:15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</row>
    <row r="227" spans="1:15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</row>
    <row r="228" spans="1:15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</row>
    <row r="229" spans="1:15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</row>
    <row r="230" spans="1:15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</row>
    <row r="231" spans="1:15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</row>
    <row r="232" spans="1:15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</row>
    <row r="233" spans="1:15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</row>
    <row r="234" spans="1:15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</row>
    <row r="235" spans="1:15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</row>
    <row r="236" spans="1:15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</row>
    <row r="237" spans="1:15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</row>
    <row r="238" spans="1:15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</row>
    <row r="239" spans="1:15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</row>
    <row r="240" spans="1:15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</row>
    <row r="241" spans="1:15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</row>
    <row r="242" spans="1:15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</row>
    <row r="243" spans="1:15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</row>
    <row r="244" spans="1:15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</row>
    <row r="245" spans="1:15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</row>
    <row r="246" spans="1:15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</row>
    <row r="247" spans="1:15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</row>
    <row r="248" spans="1:15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</row>
    <row r="249" spans="1:15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</row>
    <row r="250" spans="1:15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</row>
    <row r="251" spans="1:15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</row>
    <row r="252" spans="1:15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</row>
    <row r="253" spans="1:15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</row>
    <row r="254" spans="1:15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</row>
    <row r="255" spans="1:15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</row>
    <row r="256" spans="1:15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</row>
    <row r="257" spans="1:15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</row>
    <row r="258" spans="1:15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</row>
    <row r="259" spans="1:15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</row>
    <row r="260" spans="1:15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</row>
    <row r="261" spans="1:15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</row>
    <row r="262" spans="1:15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</row>
    <row r="263" spans="1:15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15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</row>
    <row r="265" spans="1:15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</row>
    <row r="266" spans="1:15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</row>
    <row r="267" spans="1:15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</row>
    <row r="268" spans="1:15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</row>
    <row r="269" spans="1:15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</row>
    <row r="270" spans="1:15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</row>
    <row r="271" spans="1:15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</row>
    <row r="272" spans="1:15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</row>
    <row r="273" spans="1:15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</row>
    <row r="274" spans="1:15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</row>
    <row r="275" spans="1:15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</row>
    <row r="276" spans="1:15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</row>
    <row r="277" spans="1:15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</row>
    <row r="278" spans="1:15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</row>
    <row r="279" spans="1:15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</row>
    <row r="280" spans="1:15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</row>
    <row r="281" spans="1:15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</row>
    <row r="282" spans="1:15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</row>
    <row r="283" spans="1:15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</row>
    <row r="284" spans="1:15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</row>
    <row r="285" spans="1:15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</row>
    <row r="286" spans="1:15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</row>
    <row r="287" spans="1:15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</row>
    <row r="288" spans="1:15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</row>
    <row r="289" spans="1:15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</row>
    <row r="290" spans="1:15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</row>
    <row r="291" spans="1:15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</row>
    <row r="292" spans="1:15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</row>
    <row r="293" spans="1:15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</row>
    <row r="294" spans="1:15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</row>
    <row r="295" spans="1:15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</row>
    <row r="296" spans="1:15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</row>
    <row r="297" spans="1:15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</row>
    <row r="298" spans="1:15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</row>
    <row r="299" spans="1:15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</row>
    <row r="300" spans="1:15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</row>
    <row r="301" spans="1:15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</row>
    <row r="302" spans="1:15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</row>
    <row r="303" spans="1:15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</row>
    <row r="304" spans="1:15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</row>
    <row r="305" spans="1:15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</row>
    <row r="306" spans="1:15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</row>
    <row r="307" spans="1:15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</row>
    <row r="308" spans="1:15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</row>
    <row r="309" spans="1:15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</row>
    <row r="310" spans="1:15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</row>
    <row r="311" spans="1:15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</row>
    <row r="312" spans="1:15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</row>
    <row r="313" spans="1:15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</row>
    <row r="314" spans="1:15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</row>
    <row r="315" spans="1:15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</row>
    <row r="316" spans="1:15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</row>
    <row r="317" spans="1:15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</row>
    <row r="318" spans="1:15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</row>
    <row r="319" spans="1:15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</row>
    <row r="320" spans="1:15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</row>
    <row r="321" spans="1:15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</row>
    <row r="322" spans="1:15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</row>
    <row r="323" spans="1:15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</row>
    <row r="324" spans="1:15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</row>
    <row r="325" spans="1:15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</row>
    <row r="326" spans="1:15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</row>
    <row r="327" spans="1:15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</row>
    <row r="328" spans="1:15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</row>
    <row r="329" spans="1:15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</row>
    <row r="330" spans="1:15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</row>
    <row r="331" spans="1:15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</row>
    <row r="332" spans="1:15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</row>
    <row r="333" spans="1:15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</row>
    <row r="334" spans="1:15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</row>
    <row r="335" spans="1:15" ht="14.2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</row>
    <row r="336" spans="1:15" ht="14.2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</row>
    <row r="337" spans="1:15" ht="14.2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</row>
    <row r="338" spans="1:15" ht="14.2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</row>
    <row r="339" spans="1:15" ht="14.2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</row>
    <row r="340" spans="1:15" ht="14.2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</row>
    <row r="341" spans="1:15" ht="14.2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</row>
    <row r="342" spans="1:15" ht="14.2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</row>
    <row r="343" spans="1:15" ht="14.2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</row>
    <row r="344" spans="1:15" ht="14.2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</row>
    <row r="345" spans="1:15" ht="14.2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</row>
    <row r="346" spans="1:15" ht="14.2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</row>
    <row r="347" spans="1:15" ht="14.2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</row>
    <row r="348" spans="1:15" ht="14.2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</row>
    <row r="349" spans="1:15" ht="14.2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</row>
    <row r="350" spans="1:15" ht="14.2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</row>
    <row r="351" spans="1:15" ht="14.2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</row>
    <row r="352" spans="1:15" ht="14.2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</row>
    <row r="353" spans="1:15" ht="14.2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</row>
    <row r="354" spans="1:15" ht="14.2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</row>
    <row r="355" spans="1:15" ht="14.2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</row>
    <row r="356" spans="1:15" ht="14.2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</row>
    <row r="357" spans="1:15" ht="14.2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</row>
    <row r="358" spans="1:15" ht="14.2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</row>
    <row r="359" spans="1:15" ht="14.2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</row>
    <row r="360" spans="1:15" ht="14.2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</row>
    <row r="361" spans="1:15" ht="14.2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</row>
    <row r="362" spans="1:15" ht="14.2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</row>
    <row r="363" spans="1:15" ht="14.2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</row>
    <row r="364" spans="1:15" ht="14.2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</row>
    <row r="365" spans="1:15" ht="14.2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</row>
    <row r="366" spans="1:15" ht="14.2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</row>
    <row r="367" spans="1:15" ht="14.2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</row>
    <row r="368" spans="1:15" ht="14.2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</row>
    <row r="369" spans="1:15" ht="14.2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</row>
    <row r="370" spans="1:15" ht="14.2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</row>
    <row r="371" spans="1:15" ht="14.2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</row>
    <row r="372" spans="1:15" ht="14.2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</row>
    <row r="373" spans="1:15" ht="14.2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</row>
    <row r="374" spans="1:15" ht="14.2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</row>
    <row r="375" spans="1:15" ht="14.2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</row>
    <row r="376" spans="1:15" ht="14.2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</row>
    <row r="377" spans="1:15" ht="14.2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</row>
    <row r="378" spans="1:15" ht="14.2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</row>
    <row r="379" spans="1:15" ht="14.2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</row>
    <row r="380" spans="1:15" ht="14.2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</row>
    <row r="381" spans="1:15" ht="14.2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</row>
    <row r="382" spans="1:15" ht="14.2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</row>
    <row r="383" spans="1:15" ht="14.2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</row>
    <row r="384" spans="1:15" ht="14.2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</row>
    <row r="385" spans="1:15" ht="14.2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</row>
    <row r="386" spans="1:15" ht="14.2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</row>
    <row r="387" spans="1:15" ht="14.2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</row>
    <row r="388" spans="1:15" ht="14.2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</row>
    <row r="389" spans="1:15" ht="14.2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</row>
    <row r="390" spans="1:15" ht="14.2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</row>
    <row r="391" spans="1:15" ht="14.2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</row>
    <row r="392" spans="1:15" ht="14.2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</row>
    <row r="393" spans="1:15" ht="14.2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</row>
    <row r="394" spans="1:15" ht="14.2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</row>
    <row r="395" spans="1:15" ht="14.2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</row>
    <row r="396" spans="1:15" ht="14.2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</row>
    <row r="397" spans="1:15" ht="14.2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</row>
    <row r="398" spans="1:15" ht="14.2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</row>
    <row r="399" spans="1:15" ht="14.2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</row>
    <row r="400" spans="1:15" ht="14.2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</row>
    <row r="401" spans="1:15" ht="14.2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</row>
    <row r="402" spans="1:15" ht="14.2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</row>
    <row r="403" spans="1:15" ht="14.2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</row>
    <row r="404" spans="1:15" ht="14.2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</row>
    <row r="405" spans="1:15" ht="14.2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</row>
    <row r="406" spans="1:15" ht="14.2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</row>
    <row r="407" spans="1:15" ht="14.2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</row>
    <row r="408" spans="1:15" ht="14.2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</row>
    <row r="409" spans="1:15" ht="14.2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</row>
    <row r="410" spans="1:15" ht="14.2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</row>
    <row r="411" spans="1:15" ht="14.2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</row>
    <row r="412" spans="1:15" ht="14.2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</row>
    <row r="413" spans="1:15" ht="14.2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</row>
    <row r="414" spans="1:15" ht="14.2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</row>
    <row r="415" spans="1:15" ht="14.2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</row>
    <row r="416" spans="1:15" ht="14.2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</row>
    <row r="417" spans="1:15" ht="14.2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</row>
    <row r="418" spans="1:15" ht="14.2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</row>
    <row r="419" spans="1:15" ht="14.2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</row>
    <row r="420" spans="1:15" ht="14.2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</row>
    <row r="421" spans="1:15" ht="14.2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</row>
    <row r="422" spans="1:15" ht="14.2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</row>
    <row r="423" spans="1:15" ht="14.2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</row>
    <row r="424" spans="1:15" ht="14.2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</row>
    <row r="425" spans="1:15" ht="14.2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</row>
    <row r="426" spans="1:15" ht="14.2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</row>
    <row r="427" spans="1:15" ht="14.2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</row>
    <row r="428" spans="1:15" ht="14.2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</row>
    <row r="429" spans="1:15" ht="14.2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</row>
    <row r="430" spans="1:15" ht="14.2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</row>
    <row r="431" spans="1:15" ht="14.2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</row>
    <row r="432" spans="1:15" ht="14.2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</row>
    <row r="433" spans="1:15" ht="14.2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</row>
    <row r="434" spans="1:15" ht="14.2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</row>
    <row r="435" spans="1:15" ht="14.2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</row>
    <row r="436" spans="1:15" ht="14.2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</row>
    <row r="437" spans="1:15" ht="14.2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</row>
    <row r="438" spans="1:15" ht="14.2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</row>
    <row r="439" spans="1:15" ht="14.2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</row>
    <row r="440" spans="1:15" ht="14.2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</row>
    <row r="441" spans="1:15" ht="14.2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</row>
    <row r="442" spans="1:15" ht="14.2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</row>
    <row r="443" spans="1:15" ht="14.2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</row>
    <row r="444" spans="1:15" ht="14.2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</row>
    <row r="445" spans="1:15" ht="14.2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</row>
    <row r="446" spans="1:15" ht="14.2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</row>
    <row r="447" spans="1:15" ht="14.2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</row>
    <row r="448" spans="1:15" ht="14.2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</row>
    <row r="449" spans="1:15" ht="14.2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</row>
    <row r="450" spans="1:15" ht="14.2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</row>
    <row r="451" spans="1:15" ht="14.2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</row>
    <row r="452" spans="1:15" ht="14.2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</row>
    <row r="453" spans="1:15" ht="14.2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</row>
    <row r="454" spans="1:15" ht="14.2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</row>
    <row r="455" spans="1:15" ht="14.2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</row>
    <row r="456" spans="1:15" ht="14.2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</row>
    <row r="457" spans="1:15" ht="14.2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</row>
    <row r="458" spans="1:15" ht="14.2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</row>
    <row r="459" spans="1:15" ht="14.2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</row>
    <row r="460" spans="1:15" ht="14.2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</row>
    <row r="461" spans="1:15" ht="14.2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</row>
    <row r="462" spans="1:15" ht="14.2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</row>
    <row r="463" spans="1:15" ht="14.2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</row>
    <row r="464" spans="1:15" ht="14.2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</row>
    <row r="465" spans="1:15" ht="14.2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</row>
    <row r="466" spans="1:15" ht="14.2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</row>
    <row r="467" spans="1:15" ht="14.2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</row>
    <row r="468" spans="1:15" ht="14.2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</row>
    <row r="469" spans="1:15" ht="14.2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</row>
    <row r="470" spans="1:15" ht="14.2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</row>
    <row r="471" spans="1:15" ht="14.2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</row>
    <row r="472" spans="1:15" ht="14.2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</row>
    <row r="473" spans="1:15" ht="14.2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</row>
    <row r="474" spans="1:15" ht="14.2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</row>
    <row r="475" spans="1:15" ht="14.2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</row>
    <row r="476" spans="1:15" ht="14.2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</row>
    <row r="477" spans="1:15" ht="14.2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</row>
    <row r="478" spans="1:15" ht="14.2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</row>
    <row r="479" spans="1:15" ht="14.2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</row>
    <row r="480" spans="1:15" ht="14.2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</row>
    <row r="481" spans="1:15" ht="14.2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</row>
    <row r="482" spans="1:15" ht="14.2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</row>
    <row r="483" spans="1:15" ht="14.2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</row>
    <row r="484" spans="1:15" ht="14.2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</row>
    <row r="485" spans="1:15" ht="14.2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</row>
    <row r="486" spans="1:15" ht="14.2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</row>
    <row r="487" spans="1:15" ht="14.2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</row>
    <row r="488" spans="1:15" ht="14.2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</row>
    <row r="489" spans="1:15" ht="14.2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</row>
    <row r="490" spans="1:15" ht="14.2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</row>
    <row r="491" spans="1:15" ht="14.2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</row>
    <row r="492" spans="1:15" ht="14.2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</row>
    <row r="493" spans="1:15" ht="14.2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</row>
    <row r="494" spans="1:15" ht="14.2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</row>
    <row r="495" spans="1:15" ht="14.2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</row>
    <row r="496" spans="1:15" ht="14.2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</row>
    <row r="497" spans="1:15" ht="14.2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</row>
    <row r="498" spans="1:15" ht="14.2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</row>
    <row r="499" spans="1:15" ht="14.2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</row>
    <row r="500" spans="1:15" ht="14.2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</row>
    <row r="501" spans="1:15" ht="14.2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</row>
    <row r="502" spans="1:15" ht="14.2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</row>
    <row r="503" spans="1:15" ht="14.2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</row>
    <row r="504" spans="1:15" ht="14.2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</row>
    <row r="505" spans="1:15" ht="14.2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</row>
    <row r="506" spans="1:15" ht="14.2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</row>
    <row r="507" spans="1:15" ht="14.2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</row>
    <row r="508" spans="1:15" ht="14.2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</row>
    <row r="509" spans="1:15" ht="14.2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</row>
    <row r="510" spans="1:15" ht="14.2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</row>
    <row r="511" spans="1:15" ht="14.2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</row>
    <row r="512" spans="1:15" ht="14.2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</row>
    <row r="513" spans="1:15" ht="14.2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</row>
    <row r="514" spans="1:15" ht="14.2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</row>
    <row r="515" spans="1:15" ht="14.2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</row>
    <row r="516" spans="1:15" ht="14.2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</row>
    <row r="517" spans="1:15" ht="14.2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</row>
    <row r="518" spans="1:15" ht="14.2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</row>
    <row r="519" spans="1:15" ht="14.2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</row>
    <row r="520" spans="1:15" ht="14.2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</row>
    <row r="521" spans="1:15" ht="14.2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</row>
    <row r="522" spans="1:15" ht="14.2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</row>
    <row r="523" spans="1:15" ht="14.2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</row>
    <row r="524" spans="1:15" ht="14.2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</row>
    <row r="525" spans="1:15" ht="14.2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</row>
    <row r="526" spans="1:15" ht="14.2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</row>
    <row r="527" spans="1:15" ht="14.2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</row>
    <row r="528" spans="1:15" ht="14.2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</row>
    <row r="529" spans="1:15" ht="14.2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</row>
    <row r="530" spans="1:15" ht="14.2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</row>
    <row r="531" spans="1:15" ht="14.2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</row>
    <row r="532" spans="1:15" ht="14.2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</row>
    <row r="533" spans="1:15" ht="14.2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</row>
    <row r="534" spans="1:15" ht="14.2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</row>
    <row r="535" spans="1:15" ht="14.2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</row>
    <row r="536" spans="1:15" ht="14.2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</row>
    <row r="537" spans="1:15" ht="14.2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</row>
    <row r="538" spans="1:15" ht="14.2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</row>
    <row r="539" spans="1:15" ht="14.2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</row>
    <row r="540" spans="1:15" ht="14.2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</row>
    <row r="541" spans="1:15" ht="14.2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</row>
    <row r="542" spans="1:15" ht="14.2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</row>
    <row r="543" spans="1:15" ht="14.2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</row>
    <row r="544" spans="1:15" ht="14.2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</row>
    <row r="545" spans="1:15" ht="14.2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</row>
    <row r="546" spans="1:15" ht="14.2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</row>
    <row r="547" spans="1:15" ht="14.2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</row>
    <row r="548" spans="1:15" ht="14.2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</row>
    <row r="549" spans="1:15" ht="14.2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</row>
    <row r="550" spans="1:15" ht="14.2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</row>
    <row r="551" spans="1:15" ht="14.2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</row>
    <row r="552" spans="1:15" ht="14.2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</row>
    <row r="553" spans="1:15" ht="14.2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</row>
    <row r="554" spans="1:15" ht="14.2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</row>
    <row r="555" spans="1:15" ht="14.2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</row>
    <row r="556" spans="1:15" ht="14.2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</row>
    <row r="557" spans="1:15" ht="14.2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</row>
    <row r="558" spans="1:15" ht="14.2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</row>
    <row r="559" spans="1:15" ht="14.2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</row>
    <row r="560" spans="1:15" ht="14.2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</row>
    <row r="561" spans="1:15" ht="14.2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</row>
    <row r="562" spans="1:15" ht="14.2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</row>
    <row r="563" spans="1:15" ht="14.2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</row>
    <row r="564" spans="1:15" ht="14.2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</row>
    <row r="565" spans="1:15" ht="14.2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</row>
    <row r="566" spans="1:15" ht="14.2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</row>
    <row r="567" spans="1:15" ht="14.2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</row>
    <row r="568" spans="1:15" ht="14.2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</row>
    <row r="569" spans="1:15" ht="14.2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</row>
    <row r="570" spans="1:15" ht="14.2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</row>
    <row r="571" spans="1:15" ht="14.2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</row>
    <row r="572" spans="1:15" ht="14.2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</row>
    <row r="573" spans="1:15" ht="14.2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</row>
    <row r="574" spans="1:15" ht="14.2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</row>
    <row r="575" spans="1:15" ht="14.2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</row>
    <row r="576" spans="1:15" ht="14.2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</row>
    <row r="577" spans="1:15" ht="14.2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</row>
    <row r="578" spans="1:15" ht="14.2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</row>
    <row r="579" spans="1:15" ht="14.2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</row>
    <row r="580" spans="1:15" ht="14.2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</row>
    <row r="581" spans="1:15" ht="14.2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</row>
    <row r="582" spans="1:15" ht="14.2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</row>
    <row r="583" spans="1:15" ht="14.2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</row>
    <row r="584" spans="1:15" ht="14.2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</row>
    <row r="585" spans="1:15" ht="14.2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</row>
    <row r="586" spans="1:15" ht="14.2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</row>
    <row r="587" spans="1:15" ht="14.2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</row>
    <row r="588" spans="1:15" ht="14.2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</row>
    <row r="589" spans="1:15" ht="14.2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</row>
    <row r="590" spans="1:15" ht="14.2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</row>
    <row r="591" spans="1:15" ht="14.2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</row>
    <row r="592" spans="1:15" ht="14.2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</row>
    <row r="593" spans="1:15" ht="14.2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</row>
    <row r="594" spans="1:15" ht="14.2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</row>
    <row r="595" spans="1:15" ht="14.2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</row>
    <row r="596" spans="1:15" ht="14.2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</row>
    <row r="597" spans="1:15" ht="14.2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</row>
    <row r="598" spans="1:15" ht="14.2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</row>
    <row r="599" spans="1:15" ht="14.2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</row>
    <row r="600" spans="1:15" ht="14.2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</row>
    <row r="601" spans="1:15" ht="14.2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</row>
    <row r="602" spans="1:15" ht="14.2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</row>
    <row r="603" spans="1:15" ht="14.2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</row>
    <row r="604" spans="1:15" ht="14.2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</row>
    <row r="605" spans="1:15" ht="14.2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</row>
    <row r="606" spans="1:15" ht="14.2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</row>
    <row r="607" spans="1:15" ht="14.2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</row>
    <row r="608" spans="1:15" ht="14.2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</row>
    <row r="609" spans="1:15" ht="14.2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</row>
    <row r="610" spans="1:15" ht="14.2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</row>
    <row r="611" spans="1:15" ht="14.2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</row>
    <row r="612" spans="1:15" ht="14.2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</row>
    <row r="613" spans="1:15" ht="14.2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</row>
    <row r="614" spans="1:15" ht="14.2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</row>
    <row r="615" spans="1:15" ht="14.2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</row>
    <row r="616" spans="1:15" ht="14.2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</row>
    <row r="617" spans="1:15" ht="14.2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</row>
    <row r="618" spans="1:15" ht="14.2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</row>
    <row r="619" spans="1:15" ht="14.2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</row>
    <row r="620" spans="1:15" ht="14.2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</row>
    <row r="621" spans="1:15" ht="14.2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</row>
    <row r="622" spans="1:15" ht="14.2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</row>
    <row r="623" spans="1:15" ht="14.2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</row>
    <row r="624" spans="1:15" ht="14.2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</row>
    <row r="625" spans="1:15" ht="14.2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</row>
    <row r="626" spans="1:15" ht="14.2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</row>
    <row r="627" spans="1:15" ht="14.2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</row>
    <row r="628" spans="1:15" ht="14.2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</row>
    <row r="629" spans="1:15" ht="14.2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</row>
    <row r="630" spans="1:15" ht="14.2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</row>
    <row r="631" spans="1:15" ht="14.2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</row>
    <row r="632" spans="1:15" ht="14.2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</row>
    <row r="633" spans="1:15" ht="14.2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</row>
    <row r="634" spans="1:15" ht="14.2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</row>
    <row r="635" spans="1:15" ht="14.2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</row>
    <row r="636" spans="1:15" ht="14.2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</row>
    <row r="637" spans="1:15" ht="14.2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</row>
    <row r="638" spans="1:15" ht="14.2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</row>
    <row r="639" spans="1:15" ht="14.2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</row>
    <row r="640" spans="1:15" ht="14.2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</row>
    <row r="641" spans="1:15" ht="14.2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</row>
    <row r="642" spans="1:15" ht="14.2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</row>
    <row r="643" spans="1:15" ht="14.2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</row>
    <row r="644" spans="1:15" ht="14.2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</row>
    <row r="645" spans="1:15" ht="14.2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</row>
    <row r="646" spans="1:15" ht="14.2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</row>
    <row r="647" spans="1:15" ht="14.2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</row>
    <row r="648" spans="1:15" ht="14.2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</row>
    <row r="649" spans="1:15" ht="14.2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</row>
    <row r="650" spans="1:15" ht="14.2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</row>
    <row r="651" spans="1:15" ht="14.2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</row>
    <row r="652" spans="1:15" ht="14.2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</row>
    <row r="653" spans="1:15" ht="14.2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</row>
    <row r="654" spans="1:15" ht="14.2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</row>
    <row r="655" spans="1:15" ht="14.2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</row>
    <row r="656" spans="1:15" ht="14.2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</row>
    <row r="657" spans="1:15" ht="14.2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</row>
    <row r="658" spans="1:15" ht="14.2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</row>
    <row r="659" spans="1:15" ht="14.2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</row>
    <row r="660" spans="1:15" ht="14.2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</row>
    <row r="661" spans="1:15" ht="14.2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</row>
    <row r="662" spans="1:15" ht="14.2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</row>
    <row r="663" spans="1:15" ht="14.2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</row>
    <row r="664" spans="1:15" ht="14.2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</row>
    <row r="665" spans="1:15" ht="14.2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</row>
    <row r="666" spans="1:15" ht="14.2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</row>
    <row r="667" spans="1:15" ht="14.2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</row>
    <row r="668" spans="1:15" ht="14.2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</row>
    <row r="669" spans="1:15" ht="14.2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</row>
    <row r="670" spans="1:15" ht="14.2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</row>
    <row r="671" spans="1:15" ht="14.2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</row>
    <row r="672" spans="1:15" ht="14.2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</row>
    <row r="673" spans="1:15" ht="14.2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</row>
    <row r="674" spans="1:15" ht="14.2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</row>
    <row r="675" spans="1:15" ht="14.2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</row>
    <row r="676" spans="1:15" ht="14.2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</row>
    <row r="677" spans="1:15" ht="14.2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</row>
    <row r="678" spans="1:15" ht="14.2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</row>
    <row r="679" spans="1:15" ht="14.2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</row>
    <row r="680" spans="1:15" ht="14.2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</row>
    <row r="681" spans="1:15" ht="14.2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</row>
    <row r="682" spans="1:15" ht="14.2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</row>
    <row r="683" spans="1:15" ht="14.2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</row>
    <row r="684" spans="1:15" ht="14.2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</row>
    <row r="685" spans="1:15" ht="14.2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</row>
    <row r="686" spans="1:15" ht="14.2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</row>
    <row r="687" spans="1:15" ht="14.2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</row>
    <row r="688" spans="1:15" ht="14.2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</row>
    <row r="689" spans="1:15" ht="14.2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</row>
    <row r="690" spans="1:15" ht="14.2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</row>
    <row r="691" spans="1:15" ht="14.2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</row>
    <row r="692" spans="1:15" ht="14.2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</row>
    <row r="693" spans="1:15" ht="14.2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</row>
    <row r="694" spans="1:15" ht="14.2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</row>
    <row r="695" spans="1:15" ht="14.2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</row>
    <row r="696" spans="1:15" ht="14.2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</row>
    <row r="697" spans="1:15" ht="14.2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</row>
    <row r="698" spans="1:15" ht="14.2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</row>
    <row r="699" spans="1:15" ht="14.2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</row>
    <row r="700" spans="1:15" ht="14.2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</row>
    <row r="701" spans="1:15" ht="14.2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</row>
    <row r="702" spans="1:15" ht="14.2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</row>
    <row r="703" spans="1:15" ht="14.2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</row>
    <row r="704" spans="1:15" ht="14.2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</row>
    <row r="705" spans="1:15" ht="14.2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</row>
    <row r="706" spans="1:15" ht="14.2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</row>
    <row r="707" spans="1:15" ht="14.2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</row>
    <row r="708" spans="1:15" ht="14.2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</row>
    <row r="709" spans="1:15" ht="14.2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</row>
    <row r="710" spans="1:15" ht="14.2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</row>
    <row r="711" spans="1:15" ht="14.2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</row>
    <row r="712" spans="1:15" ht="14.2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</row>
    <row r="713" spans="1:15" ht="14.2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</row>
    <row r="714" spans="1:15" ht="14.2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</row>
    <row r="715" spans="1:15" ht="14.2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</row>
    <row r="716" spans="1:15" ht="14.2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</row>
    <row r="717" spans="1:15" ht="14.2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</row>
    <row r="718" spans="1:15" ht="14.2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</row>
    <row r="719" spans="1:15" ht="14.2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</row>
    <row r="720" spans="1:15" ht="14.2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</row>
    <row r="721" spans="1:15" ht="14.2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</row>
    <row r="722" spans="1:15" ht="14.2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</row>
    <row r="723" spans="1:15" ht="14.2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</row>
    <row r="724" spans="1:15" ht="14.2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</row>
    <row r="725" spans="1:15" ht="14.2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</row>
    <row r="726" spans="1:15" ht="14.2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</row>
    <row r="727" spans="1:15" ht="14.2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</row>
    <row r="728" spans="1:15" ht="14.2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</row>
    <row r="729" spans="1:15" ht="14.2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</row>
    <row r="730" spans="1:15" ht="14.2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</row>
    <row r="731" spans="1:15" ht="14.2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</row>
    <row r="732" spans="1:15" ht="14.2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</row>
    <row r="733" spans="1:15" ht="14.2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</row>
    <row r="734" spans="1:15" ht="14.2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</row>
    <row r="735" spans="1:15" ht="14.2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</row>
    <row r="736" spans="1:15" ht="14.2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</row>
    <row r="737" spans="1:15" ht="14.2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</row>
    <row r="738" spans="1:15" ht="14.2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</row>
    <row r="739" spans="1:15" ht="14.2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</row>
    <row r="740" spans="1:15" ht="14.2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</row>
    <row r="741" spans="1:15" ht="14.2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</row>
    <row r="742" spans="1:15" ht="14.2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</row>
    <row r="743" spans="1:15" ht="14.2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</row>
    <row r="744" spans="1:15" ht="14.2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</row>
    <row r="745" spans="1:15" ht="14.2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</row>
    <row r="746" spans="1:15" ht="14.2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</row>
    <row r="747" spans="1:15" ht="14.2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</row>
    <row r="748" spans="1:15" ht="14.2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</row>
    <row r="749" spans="1:15" ht="14.2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</row>
    <row r="750" spans="1:15" ht="14.2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</row>
    <row r="751" spans="1:15" ht="14.2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</row>
    <row r="752" spans="1:15" ht="14.2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</row>
    <row r="753" spans="1:15" ht="14.2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</row>
    <row r="754" spans="1:15" ht="14.2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</row>
    <row r="755" spans="1:15" ht="14.2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</row>
    <row r="756" spans="1:15" ht="14.2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</row>
    <row r="757" spans="1:15" ht="14.2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</row>
    <row r="758" spans="1:15" ht="14.2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</row>
    <row r="759" spans="1:15" ht="14.2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</row>
    <row r="760" spans="1:15" ht="14.2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</row>
    <row r="761" spans="1:15" ht="14.2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</row>
    <row r="762" spans="1:15" ht="14.2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</row>
    <row r="763" spans="1:15" ht="14.2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</row>
    <row r="764" spans="1:15" ht="14.2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</row>
    <row r="765" spans="1:15" ht="14.2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</row>
    <row r="766" spans="1:15" ht="14.2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</row>
    <row r="767" spans="1:15" ht="14.2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</row>
    <row r="768" spans="1:15" ht="14.2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</row>
    <row r="769" spans="1:15" ht="14.2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</row>
    <row r="770" spans="1:15" ht="14.2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</row>
    <row r="771" spans="1:15" ht="14.2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</row>
    <row r="772" spans="1:15" ht="14.2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</row>
    <row r="773" spans="1:15" ht="14.2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</row>
    <row r="774" spans="1:15" ht="14.2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</row>
    <row r="775" spans="1:15" ht="14.2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</row>
    <row r="776" spans="1:15" ht="14.2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</row>
    <row r="777" spans="1:15" ht="14.2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</row>
    <row r="778" spans="1:15" ht="14.2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</row>
    <row r="779" spans="1:15" ht="14.2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</row>
    <row r="780" spans="1:15" ht="14.2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</row>
    <row r="781" spans="1:15" ht="14.2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</row>
    <row r="782" spans="1:15" ht="14.2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</row>
    <row r="783" spans="1:15" ht="14.2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</row>
    <row r="784" spans="1:15" ht="14.2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</row>
    <row r="785" spans="1:15" ht="14.2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</row>
    <row r="786" spans="1:15" ht="14.2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</row>
    <row r="787" spans="1:15" ht="14.2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</row>
    <row r="788" spans="1:15" ht="14.2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</row>
    <row r="789" spans="1:15" ht="14.2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</row>
    <row r="790" spans="1:15" ht="14.2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</row>
    <row r="791" spans="1:15" ht="14.2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</row>
    <row r="792" spans="1:15" ht="14.2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</row>
    <row r="793" spans="1:15" ht="14.2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</row>
    <row r="794" spans="1:15" ht="14.2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</row>
    <row r="795" spans="1:15" ht="14.2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</row>
    <row r="796" spans="1:15" ht="14.2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</row>
    <row r="797" spans="1:15" ht="14.2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</row>
    <row r="798" spans="1:15" ht="14.2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</row>
    <row r="799" spans="1:15" ht="14.2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</row>
    <row r="800" spans="1:15" ht="14.2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</row>
    <row r="801" spans="1:15" ht="14.2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</row>
    <row r="802" spans="1:15" ht="14.2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</row>
    <row r="803" spans="1:15" ht="14.2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</row>
    <row r="804" spans="1:15" ht="14.2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</row>
    <row r="805" spans="1:15" ht="14.2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</row>
    <row r="806" spans="1:15" ht="14.2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</row>
    <row r="807" spans="1:15" ht="14.2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</row>
    <row r="808" spans="1:15" ht="14.2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</row>
    <row r="809" spans="1:15" ht="14.2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</row>
    <row r="810" spans="1:15" ht="14.2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</row>
    <row r="811" spans="1:15" ht="14.2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</row>
    <row r="812" spans="1:15" ht="14.2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</row>
    <row r="813" spans="1:15" ht="14.2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</row>
    <row r="814" spans="1:15" ht="14.2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</row>
    <row r="815" spans="1:15" ht="14.2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</row>
    <row r="816" spans="1:15" ht="14.2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</row>
    <row r="817" spans="1:15" ht="14.2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</row>
    <row r="818" spans="1:15" ht="14.2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</row>
    <row r="819" spans="1:15" ht="14.2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</row>
    <row r="820" spans="1:15" ht="14.2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</row>
    <row r="821" spans="1:15" ht="14.2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</row>
    <row r="822" spans="1:15" ht="14.2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</row>
    <row r="823" spans="1:15" ht="14.2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</row>
    <row r="824" spans="1:15" ht="14.2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</row>
    <row r="825" spans="1:15" ht="14.2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</row>
    <row r="826" spans="1:15" ht="14.2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</row>
    <row r="827" spans="1:15" ht="14.2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</row>
    <row r="828" spans="1:15" ht="14.2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</row>
    <row r="829" spans="1:15" ht="14.2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</row>
    <row r="830" spans="1:15" ht="14.2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</row>
    <row r="831" spans="1:15" ht="14.2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</row>
    <row r="832" spans="1:15" ht="14.2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</row>
    <row r="833" spans="1:15" ht="14.2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</row>
    <row r="834" spans="1:15" ht="14.2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</row>
    <row r="835" spans="1:15" ht="14.2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</row>
    <row r="836" spans="1:15" ht="14.2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</row>
    <row r="837" spans="1:15" ht="14.2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</row>
    <row r="838" spans="1:15" ht="14.2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</row>
    <row r="839" spans="1:15" ht="14.2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</row>
    <row r="840" spans="1:15" ht="14.2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</row>
    <row r="841" spans="1:15" ht="14.2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</row>
    <row r="842" spans="1:15" ht="14.2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</row>
    <row r="843" spans="1:15" ht="14.2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</row>
    <row r="844" spans="1:15" ht="14.2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</row>
    <row r="845" spans="1:15" ht="14.2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</row>
    <row r="846" spans="1:15" ht="14.2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</row>
    <row r="847" spans="1:15" ht="14.2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</row>
    <row r="848" spans="1:15" ht="14.2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</row>
    <row r="849" spans="1:15" ht="14.2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</row>
    <row r="850" spans="1:15" ht="14.2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</row>
    <row r="851" spans="1:15" ht="14.2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</row>
    <row r="852" spans="1:15" ht="14.2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</row>
    <row r="853" spans="1:15" ht="14.2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</row>
    <row r="854" spans="1:15" ht="14.2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</row>
    <row r="855" spans="1:15" ht="14.2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</row>
    <row r="856" spans="1:15" ht="14.2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</row>
    <row r="857" spans="1:15" ht="14.2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</row>
    <row r="858" spans="1:15" ht="14.2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</row>
    <row r="859" spans="1:15" ht="14.2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</row>
    <row r="860" spans="1:15" ht="14.2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</row>
    <row r="861" spans="1:15" ht="14.2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</row>
    <row r="862" spans="1:15" ht="14.2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</row>
    <row r="863" spans="1:15" ht="14.2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</row>
    <row r="864" spans="1:15" ht="14.2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</row>
    <row r="865" spans="1:15" ht="14.2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</row>
    <row r="866" spans="1:15" ht="14.2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</row>
    <row r="867" spans="1:15" ht="14.2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</row>
    <row r="868" spans="1:15" ht="14.2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</row>
    <row r="869" spans="1:15" ht="14.2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</row>
    <row r="870" spans="1:15" ht="14.2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</row>
    <row r="871" spans="1:15" ht="14.2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</row>
    <row r="872" spans="1:15" ht="14.2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</row>
    <row r="873" spans="1:15" ht="14.2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</row>
    <row r="874" spans="1:15" ht="14.2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</row>
    <row r="875" spans="1:15" ht="14.2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</row>
    <row r="876" spans="1:15" ht="14.2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</row>
    <row r="877" spans="1:15" ht="14.2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</row>
    <row r="878" spans="1:15" ht="14.2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</row>
    <row r="879" spans="1:15" ht="14.2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</row>
    <row r="880" spans="1:15" ht="14.2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</row>
    <row r="881" spans="1:15" ht="14.2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</row>
    <row r="882" spans="1:15" ht="14.2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</row>
    <row r="883" spans="1:15" ht="14.2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</row>
    <row r="884" spans="1:15" ht="14.2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</row>
    <row r="885" spans="1:15" ht="14.2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</row>
    <row r="886" spans="1:15" ht="14.2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</row>
    <row r="887" spans="1:15" ht="14.2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</row>
    <row r="888" spans="1:15" ht="14.2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</row>
    <row r="889" spans="1:15" ht="14.2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</row>
    <row r="890" spans="1:15" ht="14.2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</row>
    <row r="891" spans="1:15" ht="14.2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</row>
    <row r="892" spans="1:15" ht="14.2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</row>
    <row r="893" spans="1:15" ht="14.2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</row>
    <row r="894" spans="1:15" ht="14.2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</row>
    <row r="895" spans="1:15" ht="14.2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</row>
    <row r="896" spans="1:15" ht="14.2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</row>
    <row r="897" spans="1:15" ht="14.2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</row>
    <row r="898" spans="1:15" ht="14.2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</row>
    <row r="899" spans="1:15" ht="14.2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</row>
    <row r="900" spans="1:15" ht="14.2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</row>
    <row r="901" spans="1:15" ht="14.2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</row>
    <row r="902" spans="1:15" ht="14.2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</row>
    <row r="903" spans="1:15" ht="14.2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</row>
    <row r="904" spans="1:15" ht="14.2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</row>
    <row r="905" spans="1:15" ht="14.2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</row>
    <row r="906" spans="1:15" ht="14.2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</row>
    <row r="907" spans="1:15" ht="14.2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</row>
    <row r="908" spans="1:15" ht="14.2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</row>
    <row r="909" spans="1:15" ht="14.2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</row>
    <row r="910" spans="1:15" ht="14.2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</row>
    <row r="911" spans="1:15" ht="14.2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</row>
    <row r="912" spans="1:15" ht="14.2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</row>
    <row r="913" spans="1:15" ht="14.2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</row>
    <row r="914" spans="1:15" ht="14.2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</row>
    <row r="915" spans="1:15" ht="14.2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</row>
    <row r="916" spans="1:15" ht="14.2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</row>
    <row r="917" spans="1:15" ht="14.2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</row>
    <row r="918" spans="1:15" ht="14.2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</row>
    <row r="919" spans="1:15" ht="14.2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</row>
    <row r="920" spans="1:15" ht="14.2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</row>
    <row r="921" spans="1:15" ht="14.2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</row>
    <row r="922" spans="1:15" ht="14.2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</row>
    <row r="923" spans="1:15" ht="14.2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</row>
    <row r="924" spans="1:15" ht="14.2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</row>
    <row r="925" spans="1:15" ht="14.2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</row>
    <row r="926" spans="1:15" ht="14.2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</row>
    <row r="927" spans="1:15" ht="14.2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</row>
    <row r="928" spans="1:15" ht="14.2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</row>
    <row r="929" spans="1:15" ht="14.2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</row>
    <row r="930" spans="1:15" ht="14.2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</row>
    <row r="931" spans="1:15" ht="14.2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</row>
    <row r="932" spans="1:15" ht="14.2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</row>
    <row r="933" spans="1:15" ht="14.2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</row>
    <row r="934" spans="1:15" ht="14.2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</row>
    <row r="935" spans="1:15" ht="14.2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</row>
    <row r="936" spans="1:15" ht="14.2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</row>
    <row r="937" spans="1:15" ht="14.2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</row>
    <row r="938" spans="1:15" ht="14.2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</row>
    <row r="939" spans="1:15" ht="14.2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</row>
    <row r="940" spans="1:15" ht="14.2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</row>
    <row r="941" spans="1:15" ht="14.2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</row>
    <row r="942" spans="1:15" ht="14.2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</row>
    <row r="943" spans="1:15" ht="14.2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</row>
    <row r="944" spans="1:15" ht="14.2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</row>
    <row r="945" spans="1:15" ht="14.2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</row>
    <row r="946" spans="1:15" ht="14.2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</row>
    <row r="947" spans="1:15" ht="14.2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</row>
    <row r="948" spans="1:15" ht="14.2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15" ht="14.2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</row>
    <row r="950" spans="1:15" ht="14.2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</row>
    <row r="951" spans="1:15" ht="14.2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</row>
    <row r="952" spans="1:15" ht="14.2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</row>
    <row r="953" spans="1:15" ht="14.2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</row>
    <row r="954" spans="1:15" ht="14.2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</row>
    <row r="955" spans="1:15" ht="14.2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</row>
    <row r="956" spans="1:15" ht="14.2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</row>
    <row r="957" spans="1:15" ht="14.2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</row>
    <row r="958" spans="1:15" ht="14.2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</row>
    <row r="959" spans="1:15" ht="14.2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</row>
    <row r="960" spans="1:15" ht="14.2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</row>
    <row r="961" spans="1:15" ht="14.2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</row>
    <row r="962" spans="1:15" ht="14.2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</row>
    <row r="963" spans="1:15" ht="14.2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</row>
    <row r="964" spans="1:15" ht="14.2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</row>
    <row r="965" spans="1:15" ht="14.2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</row>
    <row r="966" spans="1:15" ht="14.2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</row>
    <row r="967" spans="1:15" ht="14.2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</row>
    <row r="968" spans="1:15" ht="14.2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</row>
    <row r="969" spans="1:15" ht="14.2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</row>
    <row r="970" spans="1:15" ht="14.2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</row>
    <row r="971" spans="1:15" ht="14.2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</row>
    <row r="972" spans="1:15" ht="14.2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</row>
    <row r="973" spans="1:15" ht="14.2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</row>
    <row r="974" spans="1:15" ht="14.2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</row>
    <row r="975" spans="1:15" ht="14.2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</row>
    <row r="976" spans="1:15" ht="14.2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</row>
    <row r="977" spans="1:15" ht="14.2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</row>
    <row r="978" spans="1:15" ht="14.2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</row>
    <row r="979" spans="1:15" ht="14.2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</row>
    <row r="980" spans="1:15" ht="14.2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</row>
    <row r="981" spans="1:15" ht="14.2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</row>
    <row r="982" spans="1:15" ht="14.2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</row>
    <row r="983" spans="1:15" ht="14.2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</row>
    <row r="984" spans="1:15" ht="14.2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</row>
    <row r="985" spans="1:15" ht="14.2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</row>
    <row r="986" spans="1:15" ht="14.2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</row>
    <row r="987" spans="1:15" ht="14.2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</row>
    <row r="988" spans="1:15" ht="14.2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</row>
    <row r="989" spans="1:15" ht="14.2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</row>
    <row r="990" spans="1:15" ht="14.2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</row>
    <row r="991" spans="1:15" ht="14.2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</row>
    <row r="992" spans="1:15" ht="14.2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</row>
    <row r="993" spans="1:15" ht="14.2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</row>
    <row r="994" spans="1:15" ht="14.2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</row>
    <row r="995" spans="1:15" ht="14.2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</row>
    <row r="996" spans="1:15" ht="14.2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</row>
    <row r="997" spans="1:15" ht="14.2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</row>
    <row r="998" spans="1:15" ht="14.2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</row>
    <row r="999" spans="1:15" ht="14.2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</row>
  </sheetData>
  <sheetProtection password="C59B" sheet="1" objects="1" scenarios="1"/>
  <mergeCells count="123">
    <mergeCell ref="C131:I131"/>
    <mergeCell ref="B132:I132"/>
    <mergeCell ref="C133:H133"/>
    <mergeCell ref="B136:K151"/>
    <mergeCell ref="B120:H120"/>
    <mergeCell ref="B123:J123"/>
    <mergeCell ref="B124:I124"/>
    <mergeCell ref="C125:I125"/>
    <mergeCell ref="C126:I126"/>
    <mergeCell ref="C127:I127"/>
    <mergeCell ref="C128:I128"/>
    <mergeCell ref="C129:I129"/>
    <mergeCell ref="C130:I130"/>
    <mergeCell ref="B111:J111"/>
    <mergeCell ref="C112:H112"/>
    <mergeCell ref="C113:H113"/>
    <mergeCell ref="C114:H114"/>
    <mergeCell ref="C115:H115"/>
    <mergeCell ref="C116:H116"/>
    <mergeCell ref="C117:H117"/>
    <mergeCell ref="C118:H118"/>
    <mergeCell ref="C119:H119"/>
    <mergeCell ref="B99:I99"/>
    <mergeCell ref="B102:J102"/>
    <mergeCell ref="C103:H103"/>
    <mergeCell ref="C104:H104"/>
    <mergeCell ref="C105:H105"/>
    <mergeCell ref="C106:H106"/>
    <mergeCell ref="C107:H107"/>
    <mergeCell ref="B108:H108"/>
    <mergeCell ref="B109:J109"/>
    <mergeCell ref="B89:J89"/>
    <mergeCell ref="B90:H90"/>
    <mergeCell ref="B91:I91"/>
    <mergeCell ref="C92:H92"/>
    <mergeCell ref="B93:H93"/>
    <mergeCell ref="B95:J95"/>
    <mergeCell ref="B96:I96"/>
    <mergeCell ref="C97:I97"/>
    <mergeCell ref="C98:I98"/>
    <mergeCell ref="B80:H80"/>
    <mergeCell ref="B81:I81"/>
    <mergeCell ref="C82:H82"/>
    <mergeCell ref="C83:H83"/>
    <mergeCell ref="C84:H84"/>
    <mergeCell ref="C85:H85"/>
    <mergeCell ref="C86:H86"/>
    <mergeCell ref="C87:H87"/>
    <mergeCell ref="B88:H88"/>
    <mergeCell ref="B70:I70"/>
    <mergeCell ref="C71:H71"/>
    <mergeCell ref="C72:H72"/>
    <mergeCell ref="C73:H73"/>
    <mergeCell ref="C74:H74"/>
    <mergeCell ref="C75:H75"/>
    <mergeCell ref="B76:H76"/>
    <mergeCell ref="B77:J77"/>
    <mergeCell ref="B79:J79"/>
    <mergeCell ref="B60:J60"/>
    <mergeCell ref="B61:I61"/>
    <mergeCell ref="C62:I62"/>
    <mergeCell ref="C63:I63"/>
    <mergeCell ref="C64:I64"/>
    <mergeCell ref="B65:I65"/>
    <mergeCell ref="B66:J66"/>
    <mergeCell ref="B68:J68"/>
    <mergeCell ref="C69:H69"/>
    <mergeCell ref="B49:H49"/>
    <mergeCell ref="B51:H51"/>
    <mergeCell ref="C52:H52"/>
    <mergeCell ref="C53:H53"/>
    <mergeCell ref="C54:H54"/>
    <mergeCell ref="C55:H55"/>
    <mergeCell ref="C56:H56"/>
    <mergeCell ref="C57:H57"/>
    <mergeCell ref="B58:I58"/>
    <mergeCell ref="B40:I40"/>
    <mergeCell ref="C41:H41"/>
    <mergeCell ref="C42:H42"/>
    <mergeCell ref="C43:H43"/>
    <mergeCell ref="C44:H44"/>
    <mergeCell ref="C45:H45"/>
    <mergeCell ref="C46:H46"/>
    <mergeCell ref="C47:H47"/>
    <mergeCell ref="C48:H48"/>
    <mergeCell ref="C28:H28"/>
    <mergeCell ref="B29:I29"/>
    <mergeCell ref="B32:J32"/>
    <mergeCell ref="B33:H33"/>
    <mergeCell ref="B34:I34"/>
    <mergeCell ref="C35:H35"/>
    <mergeCell ref="C36:H36"/>
    <mergeCell ref="B37:H37"/>
    <mergeCell ref="B39:H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5" firstPageNumber="0" orientation="portrait" horizontalDpi="300" verticalDpi="300" r:id="rId1"/>
  <headerFooter>
    <oddHeader>&amp;C&amp;A</oddHeader>
    <oddFooter>&amp;CPágina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U999"/>
  <sheetViews>
    <sheetView topLeftCell="A106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4" customWidth="1"/>
    <col min="12" max="21" width="7.85546875" customWidth="1"/>
    <col min="1020" max="1024" width="11.5703125" customWidth="1"/>
  </cols>
  <sheetData>
    <row r="1" spans="1:21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</row>
    <row r="2" spans="1:21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</row>
    <row r="3" spans="1:21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</row>
    <row r="4" spans="1:21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</row>
    <row r="5" spans="1:21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0">
        <f>Motorista!J5</f>
        <v>2021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</row>
    <row r="6" spans="1:21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</row>
    <row r="7" spans="1:21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</row>
    <row r="8" spans="1:21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</row>
    <row r="9" spans="1:21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</row>
    <row r="10" spans="1:21" ht="12.75" customHeight="1">
      <c r="A10" s="48"/>
      <c r="B10" s="149" t="s">
        <v>16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</row>
    <row r="11" spans="1:21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</row>
    <row r="12" spans="1:21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</row>
    <row r="13" spans="1:21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Motorista – Hora extra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</row>
    <row r="14" spans="1:21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>
        <v>7823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</row>
    <row r="15" spans="1:21" ht="12.75" customHeight="1">
      <c r="A15" s="48"/>
      <c r="B15" s="50">
        <v>3</v>
      </c>
      <c r="C15" s="148" t="s">
        <v>307</v>
      </c>
      <c r="D15" s="148"/>
      <c r="E15" s="148"/>
      <c r="F15" s="148"/>
      <c r="G15" s="148"/>
      <c r="H15" s="148"/>
      <c r="I15" s="148"/>
      <c r="J15" s="124">
        <f>Motorista!J23</f>
        <v>2838.23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  <c r="U15" s="48"/>
    </row>
    <row r="16" spans="1:21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285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1:21" ht="25.5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8" t="str">
        <f>Motorista!J17</f>
        <v>SIND. EMPRES ASSEIO/CONS EST MG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  <c r="U17" s="48"/>
    </row>
    <row r="18" spans="1:21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132">
        <f>Motorista!J18</f>
        <v>44197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</row>
    <row r="19" spans="1:21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</row>
    <row r="20" spans="1:21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</row>
    <row r="21" spans="1:21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</row>
    <row r="22" spans="1:21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</row>
    <row r="23" spans="1:21" ht="12.75" customHeight="1">
      <c r="A23" s="48"/>
      <c r="B23" s="64" t="s">
        <v>140</v>
      </c>
      <c r="C23" s="154"/>
      <c r="D23" s="154"/>
      <c r="E23" s="154"/>
      <c r="F23" s="154"/>
      <c r="G23" s="154"/>
      <c r="H23" s="154"/>
      <c r="I23" s="52"/>
      <c r="J23" s="65">
        <v>0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</row>
    <row r="24" spans="1:21" ht="12.75" customHeight="1">
      <c r="A24" s="48"/>
      <c r="B24" s="64" t="s">
        <v>142</v>
      </c>
      <c r="C24" s="154"/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</row>
    <row r="25" spans="1:21" ht="12.75" customHeight="1">
      <c r="A25" s="48"/>
      <c r="B25" s="64" t="s">
        <v>145</v>
      </c>
      <c r="C25" s="154"/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</row>
    <row r="26" spans="1:21" ht="12.75" customHeight="1">
      <c r="A26" s="48"/>
      <c r="B26" s="64" t="s">
        <v>148</v>
      </c>
      <c r="C26" s="154"/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</row>
    <row r="27" spans="1:21" ht="12.75" customHeight="1">
      <c r="A27" s="48"/>
      <c r="B27" s="64" t="s">
        <v>173</v>
      </c>
      <c r="C27" s="154"/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2.75" customHeight="1">
      <c r="A28" s="48"/>
      <c r="B28" s="64" t="s">
        <v>189</v>
      </c>
      <c r="C28" s="154"/>
      <c r="D28" s="154"/>
      <c r="E28" s="154"/>
      <c r="F28" s="154"/>
      <c r="G28" s="154"/>
      <c r="H28" s="154"/>
      <c r="I28" s="66"/>
      <c r="J28" s="65">
        <v>0</v>
      </c>
      <c r="K28" s="17"/>
      <c r="L28" s="48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2.75" customHeight="1">
      <c r="A29" s="48"/>
      <c r="B29" s="64" t="s">
        <v>191</v>
      </c>
      <c r="C29" s="154" t="s">
        <v>271</v>
      </c>
      <c r="D29" s="154"/>
      <c r="E29" s="154"/>
      <c r="F29" s="154"/>
      <c r="G29" s="154"/>
      <c r="H29" s="154"/>
      <c r="I29" s="66"/>
      <c r="J29" s="65">
        <f>((J15/220)*1.6)</f>
        <v>20.641672727272731</v>
      </c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</row>
    <row r="30" spans="1:21" ht="12.75" customHeight="1">
      <c r="A30" s="48"/>
      <c r="B30" s="64" t="s">
        <v>193</v>
      </c>
      <c r="C30" s="154" t="s">
        <v>272</v>
      </c>
      <c r="D30" s="154"/>
      <c r="E30" s="154"/>
      <c r="F30" s="154"/>
      <c r="G30" s="154"/>
      <c r="H30" s="154"/>
      <c r="I30" s="66"/>
      <c r="J30" s="65">
        <f>(J29/6)</f>
        <v>3.4402787878787886</v>
      </c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</row>
    <row r="31" spans="1:21" ht="12.75" customHeight="1">
      <c r="A31" s="48"/>
      <c r="B31" s="153" t="s">
        <v>175</v>
      </c>
      <c r="C31" s="153"/>
      <c r="D31" s="153"/>
      <c r="E31" s="153"/>
      <c r="F31" s="153"/>
      <c r="G31" s="153"/>
      <c r="H31" s="153"/>
      <c r="I31" s="153"/>
      <c r="J31" s="68">
        <f>SUM(J23:J30)</f>
        <v>24.08195151515152</v>
      </c>
      <c r="K31" s="69"/>
      <c r="L31" s="48"/>
      <c r="M31" s="48"/>
      <c r="N31" s="48"/>
      <c r="O31" s="48"/>
      <c r="P31" s="48"/>
      <c r="Q31" s="48"/>
      <c r="R31" s="48"/>
      <c r="S31" s="48"/>
      <c r="T31" s="48"/>
      <c r="U31" s="48"/>
    </row>
    <row r="32" spans="1:21" ht="14.25" customHeight="1">
      <c r="A32" s="48"/>
      <c r="B32" s="70"/>
      <c r="C32" s="70"/>
      <c r="D32" s="70"/>
      <c r="E32" s="70"/>
      <c r="F32" s="70"/>
      <c r="G32" s="70"/>
      <c r="H32" s="70"/>
      <c r="I32" s="70"/>
      <c r="J32" s="71"/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</row>
    <row r="33" spans="1:21" ht="14.25" customHeight="1">
      <c r="A33" s="48"/>
      <c r="B33" s="70"/>
      <c r="C33" s="70"/>
      <c r="D33" s="70"/>
      <c r="E33" s="70"/>
      <c r="F33" s="70"/>
      <c r="G33" s="70"/>
      <c r="H33" s="70"/>
      <c r="I33" s="70"/>
      <c r="J33" s="71"/>
      <c r="K33" s="17"/>
      <c r="L33" s="48"/>
      <c r="M33" s="48"/>
      <c r="N33" s="48"/>
      <c r="O33" s="48"/>
      <c r="P33" s="48"/>
      <c r="Q33" s="48"/>
      <c r="R33" s="48"/>
      <c r="S33" s="48"/>
      <c r="T33" s="48"/>
      <c r="U33" s="48"/>
    </row>
    <row r="34" spans="1:21" ht="12.75" customHeight="1">
      <c r="A34" s="48"/>
      <c r="B34" s="147" t="s">
        <v>176</v>
      </c>
      <c r="C34" s="147"/>
      <c r="D34" s="147"/>
      <c r="E34" s="147"/>
      <c r="F34" s="147"/>
      <c r="G34" s="147"/>
      <c r="H34" s="147"/>
      <c r="I34" s="147"/>
      <c r="J34" s="147"/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</row>
    <row r="35" spans="1:21" ht="12.75" customHeight="1">
      <c r="A35" s="48"/>
      <c r="B35" s="155" t="s">
        <v>177</v>
      </c>
      <c r="C35" s="155"/>
      <c r="D35" s="155"/>
      <c r="E35" s="155"/>
      <c r="F35" s="155"/>
      <c r="G35" s="155"/>
      <c r="H35" s="155"/>
      <c r="I35" s="72" t="s">
        <v>167</v>
      </c>
      <c r="J35" s="72" t="s">
        <v>168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  <c r="U35" s="48"/>
    </row>
    <row r="36" spans="1:21" ht="12.75" customHeight="1">
      <c r="A36" s="48"/>
      <c r="B36" s="155" t="s">
        <v>178</v>
      </c>
      <c r="C36" s="155"/>
      <c r="D36" s="155"/>
      <c r="E36" s="155"/>
      <c r="F36" s="155"/>
      <c r="G36" s="155"/>
      <c r="H36" s="155"/>
      <c r="I36" s="155"/>
      <c r="J36" s="73">
        <f>J31</f>
        <v>24.08195151515152</v>
      </c>
      <c r="K36" s="17"/>
      <c r="L36" s="48"/>
      <c r="M36" s="48"/>
      <c r="N36" s="48"/>
      <c r="O36" s="48"/>
      <c r="P36" s="48"/>
      <c r="Q36" s="48"/>
      <c r="R36" s="48"/>
      <c r="S36" s="48"/>
      <c r="T36" s="48"/>
      <c r="U36" s="48"/>
    </row>
    <row r="37" spans="1:21" ht="12.75" customHeight="1">
      <c r="A37" s="48"/>
      <c r="B37" s="72" t="s">
        <v>140</v>
      </c>
      <c r="C37" s="148" t="s">
        <v>179</v>
      </c>
      <c r="D37" s="148"/>
      <c r="E37" s="148"/>
      <c r="F37" s="148"/>
      <c r="G37" s="148"/>
      <c r="H37" s="148"/>
      <c r="I37" s="74">
        <f>1/12</f>
        <v>8.3333333333333329E-2</v>
      </c>
      <c r="J37" s="75">
        <f>$J$36*I37</f>
        <v>2.006829292929293</v>
      </c>
      <c r="K37" s="17"/>
      <c r="L37" s="48"/>
      <c r="M37" s="48"/>
      <c r="N37" s="48"/>
      <c r="O37" s="48"/>
      <c r="P37" s="48"/>
      <c r="Q37" s="48"/>
      <c r="R37" s="48"/>
      <c r="S37" s="48"/>
      <c r="T37" s="48"/>
      <c r="U37" s="48"/>
    </row>
    <row r="38" spans="1:21" ht="12.75" customHeight="1">
      <c r="A38" s="48"/>
      <c r="B38" s="72" t="s">
        <v>142</v>
      </c>
      <c r="C38" s="148" t="s">
        <v>180</v>
      </c>
      <c r="D38" s="148"/>
      <c r="E38" s="148"/>
      <c r="F38" s="148"/>
      <c r="G38" s="148"/>
      <c r="H38" s="148"/>
      <c r="I38" s="74">
        <f>((1/12)+(1/12)/3)</f>
        <v>0.1111111111111111</v>
      </c>
      <c r="J38" s="75">
        <f>$J$36*I38</f>
        <v>2.6757723905723911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</row>
    <row r="39" spans="1:21" ht="14.25" customHeight="1">
      <c r="A39" s="48"/>
      <c r="B39" s="155" t="s">
        <v>181</v>
      </c>
      <c r="C39" s="155"/>
      <c r="D39" s="155"/>
      <c r="E39" s="155"/>
      <c r="F39" s="155"/>
      <c r="G39" s="155"/>
      <c r="H39" s="155"/>
      <c r="I39" s="76">
        <f>I37+I38</f>
        <v>0.19444444444444442</v>
      </c>
      <c r="J39" s="77">
        <f>SUM(J37:J38)</f>
        <v>4.6826016835016837</v>
      </c>
      <c r="K39" s="69"/>
      <c r="L39" s="48"/>
      <c r="M39" s="48"/>
      <c r="N39" s="48"/>
      <c r="O39" s="48"/>
      <c r="P39" s="48"/>
      <c r="Q39" s="48"/>
      <c r="R39" s="48"/>
      <c r="S39" s="48"/>
      <c r="T39" s="48"/>
      <c r="U39" s="48"/>
    </row>
    <row r="40" spans="1:21" ht="14.25" customHeight="1">
      <c r="A40" s="48"/>
      <c r="B40" s="78"/>
      <c r="C40" s="79"/>
      <c r="D40" s="79"/>
      <c r="E40" s="79"/>
      <c r="F40" s="79"/>
      <c r="G40" s="79"/>
      <c r="H40" s="79"/>
      <c r="I40" s="80"/>
      <c r="J40" s="81"/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</row>
    <row r="41" spans="1:21" ht="14.25" customHeight="1">
      <c r="A41" s="48"/>
      <c r="B41" s="155" t="s">
        <v>182</v>
      </c>
      <c r="C41" s="155"/>
      <c r="D41" s="155"/>
      <c r="E41" s="155"/>
      <c r="F41" s="155"/>
      <c r="G41" s="155"/>
      <c r="H41" s="155"/>
      <c r="I41" s="72" t="s">
        <v>167</v>
      </c>
      <c r="J41" s="72" t="s">
        <v>168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  <c r="U41" s="48"/>
    </row>
    <row r="42" spans="1:21" ht="14.25" customHeight="1">
      <c r="A42" s="48"/>
      <c r="B42" s="155" t="s">
        <v>183</v>
      </c>
      <c r="C42" s="155"/>
      <c r="D42" s="155"/>
      <c r="E42" s="155"/>
      <c r="F42" s="155"/>
      <c r="G42" s="155"/>
      <c r="H42" s="155"/>
      <c r="I42" s="155"/>
      <c r="J42" s="82">
        <f>J31+J39</f>
        <v>28.764553198653203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</row>
    <row r="43" spans="1:21" ht="14.25" customHeight="1">
      <c r="A43" s="48"/>
      <c r="B43" s="72" t="s">
        <v>140</v>
      </c>
      <c r="C43" s="148" t="s">
        <v>184</v>
      </c>
      <c r="D43" s="148"/>
      <c r="E43" s="148"/>
      <c r="F43" s="148"/>
      <c r="G43" s="148"/>
      <c r="H43" s="148"/>
      <c r="I43" s="74">
        <v>0.2</v>
      </c>
      <c r="J43" s="75">
        <f t="shared" ref="J43:J50" si="0">$J$42*I43</f>
        <v>5.7529106397306409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  <c r="U43" s="48"/>
    </row>
    <row r="44" spans="1:21" ht="12.75" customHeight="1">
      <c r="A44" s="48"/>
      <c r="B44" s="72" t="s">
        <v>142</v>
      </c>
      <c r="C44" s="148" t="s">
        <v>185</v>
      </c>
      <c r="D44" s="148"/>
      <c r="E44" s="148"/>
      <c r="F44" s="148"/>
      <c r="G44" s="148"/>
      <c r="H44" s="148"/>
      <c r="I44" s="74">
        <v>2.5000000000000001E-2</v>
      </c>
      <c r="J44" s="75">
        <f t="shared" si="0"/>
        <v>0.71911382996633011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</row>
    <row r="45" spans="1:21" ht="14.25" customHeight="1">
      <c r="A45" s="48"/>
      <c r="B45" s="72" t="s">
        <v>145</v>
      </c>
      <c r="C45" s="148" t="s">
        <v>186</v>
      </c>
      <c r="D45" s="148"/>
      <c r="E45" s="148"/>
      <c r="F45" s="148"/>
      <c r="G45" s="148"/>
      <c r="H45" s="148"/>
      <c r="I45" s="83">
        <v>0</v>
      </c>
      <c r="J45" s="75">
        <f t="shared" si="0"/>
        <v>0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1:21" ht="12.75" customHeight="1">
      <c r="A46" s="48"/>
      <c r="B46" s="72" t="s">
        <v>148</v>
      </c>
      <c r="C46" s="148" t="s">
        <v>187</v>
      </c>
      <c r="D46" s="148"/>
      <c r="E46" s="148"/>
      <c r="F46" s="148"/>
      <c r="G46" s="148"/>
      <c r="H46" s="148"/>
      <c r="I46" s="74">
        <v>1.4999999999999999E-2</v>
      </c>
      <c r="J46" s="75">
        <f t="shared" si="0"/>
        <v>0.43146829797979802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</row>
    <row r="47" spans="1:21" ht="14.25" customHeight="1">
      <c r="A47" s="48"/>
      <c r="B47" s="72" t="s">
        <v>173</v>
      </c>
      <c r="C47" s="148" t="s">
        <v>188</v>
      </c>
      <c r="D47" s="148"/>
      <c r="E47" s="148"/>
      <c r="F47" s="148"/>
      <c r="G47" s="148"/>
      <c r="H47" s="148"/>
      <c r="I47" s="74">
        <v>0.01</v>
      </c>
      <c r="J47" s="75">
        <f t="shared" si="0"/>
        <v>0.28764553198653203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</row>
    <row r="48" spans="1:21" ht="14.25" customHeight="1">
      <c r="A48" s="48"/>
      <c r="B48" s="72" t="s">
        <v>189</v>
      </c>
      <c r="C48" s="148" t="s">
        <v>190</v>
      </c>
      <c r="D48" s="148"/>
      <c r="E48" s="148"/>
      <c r="F48" s="148"/>
      <c r="G48" s="148"/>
      <c r="H48" s="148"/>
      <c r="I48" s="74">
        <v>6.0000000000000001E-3</v>
      </c>
      <c r="J48" s="75">
        <f t="shared" si="0"/>
        <v>0.17258731919191922</v>
      </c>
      <c r="K48" s="17"/>
      <c r="L48" s="48"/>
      <c r="M48" s="48"/>
      <c r="N48" s="48"/>
      <c r="O48" s="48"/>
      <c r="P48" s="48"/>
      <c r="Q48" s="48"/>
      <c r="R48" s="48"/>
      <c r="S48" s="48"/>
      <c r="T48" s="48"/>
      <c r="U48" s="48"/>
    </row>
    <row r="49" spans="1:21" ht="14.25" customHeight="1">
      <c r="A49" s="48"/>
      <c r="B49" s="72" t="s">
        <v>191</v>
      </c>
      <c r="C49" s="148" t="s">
        <v>192</v>
      </c>
      <c r="D49" s="148"/>
      <c r="E49" s="148"/>
      <c r="F49" s="148"/>
      <c r="G49" s="148"/>
      <c r="H49" s="148"/>
      <c r="I49" s="74">
        <v>2E-3</v>
      </c>
      <c r="J49" s="75">
        <f t="shared" si="0"/>
        <v>5.7529106397306407E-2</v>
      </c>
      <c r="K49" s="17"/>
      <c r="L49" s="48"/>
      <c r="M49" s="48"/>
      <c r="N49" s="48"/>
      <c r="O49" s="48"/>
      <c r="P49" s="48"/>
      <c r="Q49" s="48"/>
      <c r="R49" s="48"/>
      <c r="S49" s="48"/>
      <c r="T49" s="48"/>
      <c r="U49" s="48"/>
    </row>
    <row r="50" spans="1:21" ht="14.25" customHeight="1">
      <c r="A50" s="48"/>
      <c r="B50" s="72" t="s">
        <v>193</v>
      </c>
      <c r="C50" s="148" t="s">
        <v>194</v>
      </c>
      <c r="D50" s="148"/>
      <c r="E50" s="148"/>
      <c r="F50" s="148"/>
      <c r="G50" s="148"/>
      <c r="H50" s="148"/>
      <c r="I50" s="74">
        <v>0.08</v>
      </c>
      <c r="J50" s="75">
        <f t="shared" si="0"/>
        <v>2.3011642558922563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</row>
    <row r="51" spans="1:21" ht="14.25" customHeight="1">
      <c r="A51" s="48"/>
      <c r="B51" s="155" t="s">
        <v>195</v>
      </c>
      <c r="C51" s="155"/>
      <c r="D51" s="155"/>
      <c r="E51" s="155"/>
      <c r="F51" s="155"/>
      <c r="G51" s="155"/>
      <c r="H51" s="155"/>
      <c r="I51" s="76">
        <f>SUM(I43:I50)</f>
        <v>0.33800000000000002</v>
      </c>
      <c r="J51" s="77">
        <f>SUM(J43:J50)</f>
        <v>9.7224189811447825</v>
      </c>
      <c r="K51" s="69"/>
      <c r="L51" s="48"/>
      <c r="M51" s="48"/>
      <c r="N51" s="48"/>
      <c r="O51" s="48"/>
      <c r="P51" s="48"/>
      <c r="Q51" s="48"/>
      <c r="R51" s="48"/>
      <c r="S51" s="48"/>
      <c r="T51" s="48"/>
      <c r="U51" s="48"/>
    </row>
    <row r="52" spans="1:21" ht="14.25" customHeight="1">
      <c r="A52" s="48"/>
      <c r="B52" s="16"/>
      <c r="C52" s="70"/>
      <c r="D52" s="70"/>
      <c r="E52" s="70"/>
      <c r="F52" s="70"/>
      <c r="G52" s="70"/>
      <c r="H52" s="70"/>
      <c r="I52" s="84"/>
      <c r="J52" s="85"/>
      <c r="K52" s="69"/>
      <c r="L52" s="48"/>
      <c r="M52" s="48"/>
      <c r="N52" s="48"/>
      <c r="O52" s="48"/>
      <c r="P52" s="48"/>
      <c r="Q52" s="48"/>
      <c r="R52" s="48"/>
      <c r="S52" s="48"/>
      <c r="T52" s="48"/>
      <c r="U52" s="48"/>
    </row>
    <row r="53" spans="1:21" ht="12.75" customHeight="1">
      <c r="A53" s="48"/>
      <c r="B53" s="155" t="s">
        <v>196</v>
      </c>
      <c r="C53" s="155"/>
      <c r="D53" s="155"/>
      <c r="E53" s="155"/>
      <c r="F53" s="155"/>
      <c r="G53" s="155"/>
      <c r="H53" s="155"/>
      <c r="I53" s="76"/>
      <c r="J53" s="72" t="s">
        <v>168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2.75" customHeight="1">
      <c r="A54" s="87"/>
      <c r="B54" s="72" t="s">
        <v>140</v>
      </c>
      <c r="C54" s="148" t="s">
        <v>197</v>
      </c>
      <c r="D54" s="148"/>
      <c r="E54" s="148"/>
      <c r="F54" s="148"/>
      <c r="G54" s="148"/>
      <c r="H54" s="148"/>
      <c r="I54" s="122"/>
      <c r="J54" s="75">
        <v>0</v>
      </c>
      <c r="K54" s="89"/>
      <c r="L54" s="87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4.25" customHeight="1">
      <c r="A55" s="48"/>
      <c r="B55" s="72" t="s">
        <v>142</v>
      </c>
      <c r="C55" s="148" t="s">
        <v>198</v>
      </c>
      <c r="D55" s="148"/>
      <c r="E55" s="148"/>
      <c r="F55" s="148"/>
      <c r="G55" s="148"/>
      <c r="H55" s="148"/>
      <c r="I55" s="75"/>
      <c r="J55" s="75">
        <v>0</v>
      </c>
      <c r="K55" s="17"/>
      <c r="L55" s="48"/>
      <c r="M55" s="48"/>
      <c r="N55" s="48"/>
      <c r="O55" s="48"/>
      <c r="P55" s="48"/>
      <c r="Q55" s="48"/>
      <c r="R55" s="48"/>
      <c r="S55" s="48"/>
      <c r="T55" s="48"/>
      <c r="U55" s="48"/>
    </row>
    <row r="56" spans="1:21" ht="14.25" customHeight="1">
      <c r="A56" s="48"/>
      <c r="B56" s="72" t="s">
        <v>145</v>
      </c>
      <c r="C56" s="148" t="s">
        <v>199</v>
      </c>
      <c r="D56" s="148"/>
      <c r="E56" s="148"/>
      <c r="F56" s="148"/>
      <c r="G56" s="148"/>
      <c r="H56" s="148"/>
      <c r="I56" s="75"/>
      <c r="J56" s="75">
        <v>0</v>
      </c>
      <c r="K56" s="17"/>
      <c r="L56" s="48"/>
      <c r="M56" s="48"/>
      <c r="N56" s="48"/>
      <c r="O56" s="48"/>
      <c r="P56" s="48"/>
      <c r="Q56" s="48"/>
      <c r="R56" s="48"/>
      <c r="S56" s="48"/>
      <c r="T56" s="48"/>
      <c r="U56" s="48"/>
    </row>
    <row r="57" spans="1:21" ht="14.25" customHeight="1">
      <c r="A57" s="48"/>
      <c r="B57" s="72" t="s">
        <v>148</v>
      </c>
      <c r="C57" s="148" t="s">
        <v>200</v>
      </c>
      <c r="D57" s="148"/>
      <c r="E57" s="148"/>
      <c r="F57" s="148"/>
      <c r="G57" s="148"/>
      <c r="H57" s="148"/>
      <c r="I57" s="123"/>
      <c r="J57" s="123">
        <v>0</v>
      </c>
      <c r="K57" s="91"/>
      <c r="L57" s="48"/>
      <c r="M57" s="48"/>
      <c r="N57" s="48"/>
      <c r="O57" s="48"/>
      <c r="P57" s="48"/>
      <c r="Q57" s="48"/>
      <c r="R57" s="48"/>
      <c r="S57" s="48"/>
      <c r="T57" s="48"/>
      <c r="U57" s="48"/>
    </row>
    <row r="58" spans="1:21" ht="14.25" customHeight="1">
      <c r="A58" s="48"/>
      <c r="B58" s="72" t="s">
        <v>173</v>
      </c>
      <c r="C58" s="148" t="s">
        <v>201</v>
      </c>
      <c r="D58" s="148"/>
      <c r="E58" s="148"/>
      <c r="F58" s="148"/>
      <c r="G58" s="148"/>
      <c r="H58" s="148"/>
      <c r="I58" s="123">
        <v>0</v>
      </c>
      <c r="J58" s="123">
        <v>0</v>
      </c>
      <c r="K58" s="113"/>
      <c r="L58" s="48"/>
      <c r="M58" s="48"/>
      <c r="N58" s="48"/>
      <c r="O58" s="48"/>
      <c r="P58" s="48"/>
      <c r="Q58" s="48"/>
      <c r="R58" s="48"/>
      <c r="S58" s="48"/>
      <c r="T58" s="48"/>
      <c r="U58" s="48"/>
    </row>
    <row r="59" spans="1:21" ht="14.25" customHeight="1">
      <c r="A59" s="48"/>
      <c r="B59" s="72" t="s">
        <v>189</v>
      </c>
      <c r="C59" s="148" t="s">
        <v>202</v>
      </c>
      <c r="D59" s="148"/>
      <c r="E59" s="148"/>
      <c r="F59" s="148"/>
      <c r="G59" s="148"/>
      <c r="H59" s="148"/>
      <c r="I59" s="123">
        <v>0</v>
      </c>
      <c r="J59" s="123">
        <v>0</v>
      </c>
      <c r="K59" s="92"/>
      <c r="L59" s="48"/>
      <c r="M59" s="48"/>
      <c r="N59" s="48"/>
      <c r="O59" s="48"/>
      <c r="P59" s="48"/>
      <c r="Q59" s="48"/>
      <c r="R59" s="48"/>
      <c r="S59" s="48"/>
      <c r="T59" s="48"/>
      <c r="U59" s="48"/>
    </row>
    <row r="60" spans="1:21" ht="14.25" customHeight="1">
      <c r="A60" s="48"/>
      <c r="B60" s="155" t="s">
        <v>203</v>
      </c>
      <c r="C60" s="155"/>
      <c r="D60" s="155"/>
      <c r="E60" s="155"/>
      <c r="F60" s="155"/>
      <c r="G60" s="155"/>
      <c r="H60" s="155"/>
      <c r="I60" s="155"/>
      <c r="J60" s="77">
        <f>SUM(J54:J59)</f>
        <v>0</v>
      </c>
      <c r="K60" s="69"/>
      <c r="L60" s="48"/>
      <c r="M60" s="48"/>
      <c r="N60" s="48"/>
      <c r="O60" s="48"/>
      <c r="P60" s="48"/>
      <c r="Q60" s="48"/>
      <c r="R60" s="48"/>
      <c r="S60" s="48"/>
      <c r="T60" s="48"/>
      <c r="U60" s="48"/>
    </row>
    <row r="61" spans="1:21" ht="14.25" customHeight="1">
      <c r="A61" s="48"/>
      <c r="B61" s="16"/>
      <c r="C61" s="70"/>
      <c r="D61" s="70"/>
      <c r="E61" s="70"/>
      <c r="F61" s="70"/>
      <c r="G61" s="70"/>
      <c r="H61" s="70"/>
      <c r="I61" s="84"/>
      <c r="J61" s="85"/>
      <c r="K61" s="17"/>
      <c r="L61" s="48"/>
      <c r="M61" s="48"/>
      <c r="N61" s="48"/>
      <c r="O61" s="48"/>
      <c r="P61" s="48"/>
      <c r="Q61" s="48"/>
      <c r="R61" s="48"/>
      <c r="S61" s="48"/>
      <c r="T61" s="48"/>
      <c r="U61" s="48"/>
    </row>
    <row r="62" spans="1:21" ht="14.25" customHeight="1">
      <c r="A62" s="48"/>
      <c r="B62" s="147" t="s">
        <v>204</v>
      </c>
      <c r="C62" s="147"/>
      <c r="D62" s="147"/>
      <c r="E62" s="147"/>
      <c r="F62" s="147"/>
      <c r="G62" s="147"/>
      <c r="H62" s="147"/>
      <c r="I62" s="147"/>
      <c r="J62" s="147"/>
      <c r="K62" s="17"/>
      <c r="L62" s="48"/>
      <c r="M62" s="48"/>
      <c r="N62" s="48"/>
      <c r="O62" s="48"/>
      <c r="P62" s="48"/>
      <c r="Q62" s="48"/>
      <c r="R62" s="48"/>
      <c r="S62" s="48"/>
      <c r="T62" s="48"/>
      <c r="U62" s="48"/>
    </row>
    <row r="63" spans="1:21" ht="12.75" customHeight="1">
      <c r="A63" s="48"/>
      <c r="B63" s="155" t="s">
        <v>205</v>
      </c>
      <c r="C63" s="155"/>
      <c r="D63" s="155"/>
      <c r="E63" s="155"/>
      <c r="F63" s="155"/>
      <c r="G63" s="155"/>
      <c r="H63" s="155"/>
      <c r="I63" s="155"/>
      <c r="J63" s="72" t="s">
        <v>168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  <c r="U63" s="48"/>
    </row>
    <row r="64" spans="1:21" ht="12.75" customHeight="1">
      <c r="A64" s="48"/>
      <c r="B64" s="72" t="s">
        <v>206</v>
      </c>
      <c r="C64" s="148" t="s">
        <v>207</v>
      </c>
      <c r="D64" s="148"/>
      <c r="E64" s="148"/>
      <c r="F64" s="148"/>
      <c r="G64" s="148"/>
      <c r="H64" s="148"/>
      <c r="I64" s="148"/>
      <c r="J64" s="75">
        <f>J39</f>
        <v>4.6826016835016837</v>
      </c>
      <c r="K64" s="17"/>
      <c r="L64" s="48"/>
      <c r="M64" s="48"/>
      <c r="N64" s="48"/>
      <c r="O64" s="48"/>
      <c r="P64" s="48"/>
      <c r="Q64" s="48"/>
      <c r="R64" s="48"/>
      <c r="S64" s="48"/>
      <c r="T64" s="48"/>
      <c r="U64" s="48"/>
    </row>
    <row r="65" spans="1:21" ht="14.25" customHeight="1">
      <c r="A65" s="48"/>
      <c r="B65" s="72" t="s">
        <v>208</v>
      </c>
      <c r="C65" s="148" t="s">
        <v>209</v>
      </c>
      <c r="D65" s="148"/>
      <c r="E65" s="148"/>
      <c r="F65" s="148"/>
      <c r="G65" s="148"/>
      <c r="H65" s="148"/>
      <c r="I65" s="148"/>
      <c r="J65" s="75">
        <f>J51</f>
        <v>9.7224189811447825</v>
      </c>
      <c r="K65" s="17"/>
      <c r="L65" s="48"/>
      <c r="M65" s="48"/>
      <c r="N65" s="48"/>
      <c r="O65" s="48"/>
      <c r="P65" s="48"/>
      <c r="Q65" s="48"/>
      <c r="R65" s="48"/>
      <c r="S65" s="48"/>
      <c r="T65" s="48"/>
      <c r="U65" s="48"/>
    </row>
    <row r="66" spans="1:21" ht="14.25" customHeight="1">
      <c r="A66" s="48"/>
      <c r="B66" s="72" t="s">
        <v>210</v>
      </c>
      <c r="C66" s="148" t="s">
        <v>211</v>
      </c>
      <c r="D66" s="148"/>
      <c r="E66" s="148"/>
      <c r="F66" s="148"/>
      <c r="G66" s="148"/>
      <c r="H66" s="148"/>
      <c r="I66" s="148"/>
      <c r="J66" s="75">
        <f>J60</f>
        <v>0</v>
      </c>
      <c r="K66" s="17"/>
      <c r="L66" s="48"/>
      <c r="M66" s="48"/>
      <c r="N66" s="48"/>
      <c r="O66" s="48"/>
      <c r="P66" s="48"/>
      <c r="Q66" s="48"/>
      <c r="R66" s="48"/>
      <c r="S66" s="48"/>
      <c r="T66" s="48"/>
      <c r="U66" s="48"/>
    </row>
    <row r="67" spans="1:21" ht="14.25" customHeight="1">
      <c r="A67" s="87"/>
      <c r="B67" s="155" t="s">
        <v>212</v>
      </c>
      <c r="C67" s="155"/>
      <c r="D67" s="155"/>
      <c r="E67" s="155"/>
      <c r="F67" s="155"/>
      <c r="G67" s="155"/>
      <c r="H67" s="155"/>
      <c r="I67" s="155"/>
      <c r="J67" s="77">
        <f>SUM(J64:J66)</f>
        <v>14.405020664646466</v>
      </c>
      <c r="K67" s="69"/>
      <c r="L67" s="87"/>
      <c r="M67" s="87"/>
      <c r="N67" s="87"/>
      <c r="O67" s="87"/>
      <c r="P67" s="87"/>
      <c r="Q67" s="87"/>
      <c r="R67" s="87"/>
      <c r="S67" s="87"/>
      <c r="T67" s="87"/>
      <c r="U67" s="87"/>
    </row>
    <row r="68" spans="1:21" ht="14.25" customHeight="1">
      <c r="A68" s="48"/>
      <c r="B68" s="156"/>
      <c r="C68" s="156"/>
      <c r="D68" s="156"/>
      <c r="E68" s="156"/>
      <c r="F68" s="156"/>
      <c r="G68" s="156"/>
      <c r="H68" s="156"/>
      <c r="I68" s="156"/>
      <c r="J68" s="156"/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</row>
    <row r="69" spans="1:21" ht="14.25" customHeight="1">
      <c r="A69" s="48"/>
      <c r="B69" s="93"/>
      <c r="C69" s="93"/>
      <c r="D69" s="93"/>
      <c r="E69" s="93"/>
      <c r="F69" s="93"/>
      <c r="G69" s="93"/>
      <c r="H69" s="93"/>
      <c r="I69" s="93"/>
      <c r="J69" s="93"/>
      <c r="K69" s="17"/>
      <c r="L69" s="48"/>
      <c r="M69" s="48"/>
      <c r="N69" s="48"/>
      <c r="O69" s="48"/>
      <c r="P69" s="48"/>
      <c r="Q69" s="48"/>
      <c r="R69" s="48"/>
      <c r="S69" s="48"/>
      <c r="T69" s="48"/>
      <c r="U69" s="48"/>
    </row>
    <row r="70" spans="1:21" ht="14.25" customHeight="1">
      <c r="A70" s="48"/>
      <c r="B70" s="147" t="s">
        <v>213</v>
      </c>
      <c r="C70" s="147"/>
      <c r="D70" s="147"/>
      <c r="E70" s="147"/>
      <c r="F70" s="147"/>
      <c r="G70" s="147"/>
      <c r="H70" s="147"/>
      <c r="I70" s="147"/>
      <c r="J70" s="147"/>
      <c r="K70" s="17"/>
      <c r="L70" s="48"/>
      <c r="M70" s="48"/>
      <c r="N70" s="48"/>
      <c r="O70" s="48"/>
      <c r="P70" s="48"/>
      <c r="Q70" s="48"/>
      <c r="R70" s="48"/>
      <c r="S70" s="48"/>
      <c r="T70" s="48"/>
      <c r="U70" s="48"/>
    </row>
    <row r="71" spans="1:21" ht="14.25" customHeight="1">
      <c r="A71" s="48"/>
      <c r="B71" s="72">
        <v>3</v>
      </c>
      <c r="C71" s="155" t="s">
        <v>214</v>
      </c>
      <c r="D71" s="155"/>
      <c r="E71" s="155"/>
      <c r="F71" s="155"/>
      <c r="G71" s="155"/>
      <c r="H71" s="155"/>
      <c r="I71" s="72" t="s">
        <v>167</v>
      </c>
      <c r="J71" s="72" t="s">
        <v>168</v>
      </c>
      <c r="K71" s="17"/>
      <c r="L71" s="48"/>
      <c r="M71" s="48"/>
      <c r="N71" s="48"/>
      <c r="O71" s="48"/>
      <c r="P71" s="48"/>
      <c r="Q71" s="48"/>
      <c r="R71" s="48"/>
      <c r="S71" s="48"/>
      <c r="T71" s="48"/>
      <c r="U71" s="48"/>
    </row>
    <row r="72" spans="1:21" ht="14.25" customHeight="1">
      <c r="A72" s="48"/>
      <c r="B72" s="155" t="s">
        <v>178</v>
      </c>
      <c r="C72" s="155"/>
      <c r="D72" s="155"/>
      <c r="E72" s="155"/>
      <c r="F72" s="155"/>
      <c r="G72" s="155"/>
      <c r="H72" s="155"/>
      <c r="I72" s="155"/>
      <c r="J72" s="82">
        <f>J31</f>
        <v>24.08195151515152</v>
      </c>
      <c r="K72" s="17"/>
      <c r="L72" s="48"/>
      <c r="M72" s="48"/>
      <c r="N72" s="48"/>
      <c r="O72" s="48"/>
      <c r="P72" s="48"/>
      <c r="Q72" s="48"/>
      <c r="R72" s="48"/>
      <c r="S72" s="48"/>
      <c r="T72" s="48"/>
      <c r="U72" s="48"/>
    </row>
    <row r="73" spans="1:21" ht="14.25" customHeight="1">
      <c r="A73" s="48"/>
      <c r="B73" s="72" t="s">
        <v>140</v>
      </c>
      <c r="C73" s="148" t="s">
        <v>215</v>
      </c>
      <c r="D73" s="148"/>
      <c r="E73" s="148"/>
      <c r="F73" s="148"/>
      <c r="G73" s="148"/>
      <c r="H73" s="148"/>
      <c r="I73" s="74">
        <f>((1/12)*0.05)</f>
        <v>4.1666666666666666E-3</v>
      </c>
      <c r="J73" s="75">
        <f>$J$72*I73</f>
        <v>0.10034146464646466</v>
      </c>
      <c r="K73" s="69"/>
      <c r="L73" s="48"/>
      <c r="M73" s="48"/>
      <c r="N73" s="48"/>
      <c r="O73" s="48"/>
      <c r="P73" s="48"/>
      <c r="Q73" s="48"/>
      <c r="R73" s="48"/>
      <c r="S73" s="48"/>
      <c r="T73" s="48"/>
      <c r="U73" s="48"/>
    </row>
    <row r="74" spans="1:21" ht="14.25" customHeight="1">
      <c r="A74" s="48"/>
      <c r="B74" s="72" t="s">
        <v>142</v>
      </c>
      <c r="C74" s="148" t="s">
        <v>216</v>
      </c>
      <c r="D74" s="148"/>
      <c r="E74" s="148"/>
      <c r="F74" s="148"/>
      <c r="G74" s="148"/>
      <c r="H74" s="148"/>
      <c r="I74" s="74">
        <f>I73*0.08</f>
        <v>3.3333333333333332E-4</v>
      </c>
      <c r="J74" s="75">
        <f>$J$72*I74</f>
        <v>8.0273171717171726E-3</v>
      </c>
      <c r="K74" s="69"/>
      <c r="L74" s="48"/>
      <c r="M74" s="48"/>
      <c r="N74" s="48"/>
      <c r="O74" s="48"/>
      <c r="P74" s="48"/>
      <c r="Q74" s="48"/>
      <c r="R74" s="48"/>
      <c r="S74" s="48"/>
      <c r="T74" s="48"/>
      <c r="U74" s="48"/>
    </row>
    <row r="75" spans="1:21" ht="14.25" customHeight="1">
      <c r="A75" s="48"/>
      <c r="B75" s="72" t="s">
        <v>145</v>
      </c>
      <c r="C75" s="148" t="s">
        <v>217</v>
      </c>
      <c r="D75" s="148"/>
      <c r="E75" s="148"/>
      <c r="F75" s="148"/>
      <c r="G75" s="148"/>
      <c r="H75" s="148"/>
      <c r="I75" s="74">
        <f>(7/30)/12</f>
        <v>1.9444444444444445E-2</v>
      </c>
      <c r="J75" s="75">
        <f>$J$72*I75</f>
        <v>0.46826016835016843</v>
      </c>
      <c r="K75" s="94" t="s">
        <v>218</v>
      </c>
      <c r="L75" s="48"/>
      <c r="M75" s="48"/>
      <c r="N75" s="48"/>
      <c r="O75" s="48"/>
      <c r="P75" s="48"/>
      <c r="Q75" s="48"/>
      <c r="R75" s="48"/>
      <c r="S75" s="48"/>
      <c r="T75" s="48"/>
      <c r="U75" s="48"/>
    </row>
    <row r="76" spans="1:21" ht="14.25" customHeight="1">
      <c r="A76" s="48"/>
      <c r="B76" s="72" t="s">
        <v>148</v>
      </c>
      <c r="C76" s="148" t="s">
        <v>219</v>
      </c>
      <c r="D76" s="148"/>
      <c r="E76" s="148"/>
      <c r="F76" s="148"/>
      <c r="G76" s="148"/>
      <c r="H76" s="148"/>
      <c r="I76" s="74">
        <f>I75*I51</f>
        <v>6.5722222222222224E-3</v>
      </c>
      <c r="J76" s="75">
        <f>$J$72*I76</f>
        <v>0.15827193690235694</v>
      </c>
      <c r="K76" s="95"/>
      <c r="L76" s="48"/>
      <c r="M76" s="48"/>
      <c r="N76" s="48"/>
      <c r="O76" s="48"/>
      <c r="P76" s="48"/>
      <c r="Q76" s="48"/>
      <c r="R76" s="48"/>
      <c r="S76" s="48"/>
      <c r="T76" s="48"/>
      <c r="U76" s="48"/>
    </row>
    <row r="77" spans="1:21" ht="14.25" customHeight="1">
      <c r="A77" s="17"/>
      <c r="B77" s="72" t="s">
        <v>173</v>
      </c>
      <c r="C77" s="148" t="s">
        <v>220</v>
      </c>
      <c r="D77" s="148"/>
      <c r="E77" s="148"/>
      <c r="F77" s="148"/>
      <c r="G77" s="148"/>
      <c r="H77" s="148"/>
      <c r="I77" s="74">
        <f>(0.4*0.08)</f>
        <v>3.2000000000000001E-2</v>
      </c>
      <c r="J77" s="75">
        <f>$J$72*I77</f>
        <v>0.77062244848484862</v>
      </c>
      <c r="K77" s="69"/>
      <c r="L77" s="17"/>
      <c r="M77" s="17"/>
      <c r="N77" s="17"/>
      <c r="O77" s="17"/>
      <c r="P77" s="17"/>
      <c r="Q77" s="17"/>
      <c r="R77" s="17"/>
      <c r="S77" s="17"/>
      <c r="T77" s="17"/>
      <c r="U77" s="17"/>
    </row>
    <row r="78" spans="1:21" ht="14.25" customHeight="1">
      <c r="A78" s="48"/>
      <c r="B78" s="155" t="s">
        <v>221</v>
      </c>
      <c r="C78" s="155"/>
      <c r="D78" s="155"/>
      <c r="E78" s="155"/>
      <c r="F78" s="155"/>
      <c r="G78" s="155"/>
      <c r="H78" s="155"/>
      <c r="I78" s="76">
        <f>SUM(I73:I77)</f>
        <v>6.2516666666666665E-2</v>
      </c>
      <c r="J78" s="77">
        <f>SUM(J73:J77)</f>
        <v>1.505523335555556</v>
      </c>
      <c r="K78" s="69"/>
      <c r="L78" s="48"/>
      <c r="M78" s="48"/>
      <c r="N78" s="48"/>
      <c r="O78" s="48"/>
      <c r="P78" s="48"/>
      <c r="Q78" s="48"/>
      <c r="R78" s="48"/>
      <c r="S78" s="48"/>
      <c r="T78" s="48"/>
      <c r="U78" s="48"/>
    </row>
    <row r="79" spans="1:21" ht="14.25" customHeight="1">
      <c r="A79" s="87"/>
      <c r="B79" s="157"/>
      <c r="C79" s="157"/>
      <c r="D79" s="157"/>
      <c r="E79" s="157"/>
      <c r="F79" s="157"/>
      <c r="G79" s="157"/>
      <c r="H79" s="157"/>
      <c r="I79" s="157"/>
      <c r="J79" s="157"/>
      <c r="K79" s="89"/>
      <c r="L79" s="87"/>
      <c r="M79" s="87"/>
      <c r="N79" s="87"/>
      <c r="O79" s="87"/>
      <c r="P79" s="87"/>
      <c r="Q79" s="87"/>
      <c r="R79" s="87"/>
      <c r="S79" s="87"/>
      <c r="T79" s="87"/>
      <c r="U79" s="87"/>
    </row>
    <row r="80" spans="1:21" ht="14.25" customHeight="1">
      <c r="A80" s="87"/>
      <c r="B80" s="70"/>
      <c r="C80" s="70"/>
      <c r="D80" s="70"/>
      <c r="E80" s="70"/>
      <c r="F80" s="70"/>
      <c r="G80" s="70"/>
      <c r="H80" s="70"/>
      <c r="I80" s="70"/>
      <c r="J80" s="70"/>
      <c r="K80" s="89"/>
      <c r="L80" s="87"/>
      <c r="M80" s="87"/>
      <c r="N80" s="87"/>
      <c r="O80" s="87"/>
      <c r="P80" s="87"/>
      <c r="Q80" s="87"/>
      <c r="R80" s="87"/>
      <c r="S80" s="87"/>
      <c r="T80" s="87"/>
      <c r="U80" s="87"/>
    </row>
    <row r="81" spans="1:21" ht="14.25" customHeight="1">
      <c r="A81" s="48"/>
      <c r="B81" s="147" t="s">
        <v>222</v>
      </c>
      <c r="C81" s="147"/>
      <c r="D81" s="147"/>
      <c r="E81" s="147"/>
      <c r="F81" s="147"/>
      <c r="G81" s="147"/>
      <c r="H81" s="147"/>
      <c r="I81" s="147"/>
      <c r="J81" s="147"/>
      <c r="K81" s="17"/>
      <c r="L81" s="48"/>
      <c r="M81" s="48"/>
      <c r="N81" s="48"/>
      <c r="O81" s="48"/>
      <c r="P81" s="48"/>
      <c r="Q81" s="48"/>
      <c r="R81" s="48"/>
      <c r="S81" s="48"/>
      <c r="T81" s="48"/>
      <c r="U81" s="48"/>
    </row>
    <row r="82" spans="1:21" ht="14.25" customHeight="1">
      <c r="A82" s="17"/>
      <c r="B82" s="155" t="s">
        <v>223</v>
      </c>
      <c r="C82" s="155"/>
      <c r="D82" s="155"/>
      <c r="E82" s="155"/>
      <c r="F82" s="155"/>
      <c r="G82" s="155"/>
      <c r="H82" s="155"/>
      <c r="I82" s="72" t="s">
        <v>167</v>
      </c>
      <c r="J82" s="72" t="s">
        <v>168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</row>
    <row r="83" spans="1:21" ht="14.25" customHeight="1">
      <c r="A83" s="48"/>
      <c r="B83" s="163" t="s">
        <v>178</v>
      </c>
      <c r="C83" s="163"/>
      <c r="D83" s="163"/>
      <c r="E83" s="163"/>
      <c r="F83" s="163"/>
      <c r="G83" s="163"/>
      <c r="H83" s="163"/>
      <c r="I83" s="163"/>
      <c r="J83" s="96">
        <f>J31</f>
        <v>24.08195151515152</v>
      </c>
      <c r="K83" s="17"/>
      <c r="L83" s="48"/>
      <c r="M83" s="48"/>
      <c r="N83" s="48"/>
      <c r="O83" s="48"/>
      <c r="P83" s="48"/>
      <c r="Q83" s="48"/>
      <c r="R83" s="48"/>
      <c r="S83" s="48"/>
      <c r="T83" s="48"/>
      <c r="U83" s="48"/>
    </row>
    <row r="84" spans="1:21" ht="14.25" customHeight="1">
      <c r="A84" s="48"/>
      <c r="B84" s="72" t="s">
        <v>140</v>
      </c>
      <c r="C84" s="148" t="s">
        <v>224</v>
      </c>
      <c r="D84" s="148"/>
      <c r="E84" s="148"/>
      <c r="F84" s="148"/>
      <c r="G84" s="148"/>
      <c r="H84" s="148"/>
      <c r="I84" s="74">
        <f>I38/12</f>
        <v>9.2592592592592587E-3</v>
      </c>
      <c r="J84" s="75">
        <f t="shared" ref="J84:J89" si="1">$J$83*I84</f>
        <v>0.22298103254769924</v>
      </c>
      <c r="K84" s="97"/>
      <c r="L84" s="48"/>
      <c r="M84" s="48"/>
      <c r="N84" s="48"/>
      <c r="O84" s="48"/>
      <c r="P84" s="48"/>
      <c r="Q84" s="48"/>
      <c r="R84" s="48"/>
      <c r="S84" s="48"/>
      <c r="T84" s="48"/>
      <c r="U84" s="48"/>
    </row>
    <row r="85" spans="1:21" ht="12.75" customHeight="1">
      <c r="A85" s="48"/>
      <c r="B85" s="72" t="s">
        <v>142</v>
      </c>
      <c r="C85" s="148" t="s">
        <v>225</v>
      </c>
      <c r="D85" s="148"/>
      <c r="E85" s="148"/>
      <c r="F85" s="148"/>
      <c r="G85" s="148"/>
      <c r="H85" s="148"/>
      <c r="I85" s="74">
        <f>(5.96/30)*(1/12)</f>
        <v>1.6555555555555553E-2</v>
      </c>
      <c r="J85" s="75">
        <f t="shared" si="1"/>
        <v>0.39869008619528618</v>
      </c>
      <c r="K85" s="97"/>
      <c r="L85" s="48"/>
      <c r="M85" s="48"/>
      <c r="N85" s="48"/>
      <c r="O85" s="48"/>
      <c r="P85" s="48"/>
      <c r="Q85" s="48"/>
      <c r="R85" s="48"/>
      <c r="S85" s="48"/>
      <c r="T85" s="48"/>
      <c r="U85" s="48"/>
    </row>
    <row r="86" spans="1:21" ht="14.25" customHeight="1">
      <c r="A86" s="48"/>
      <c r="B86" s="72" t="s">
        <v>145</v>
      </c>
      <c r="C86" s="148" t="s">
        <v>226</v>
      </c>
      <c r="D86" s="148"/>
      <c r="E86" s="148"/>
      <c r="F86" s="148"/>
      <c r="G86" s="148"/>
      <c r="H86" s="148"/>
      <c r="I86" s="74">
        <f>(5/30)/12*0.015</f>
        <v>2.0833333333333332E-4</v>
      </c>
      <c r="J86" s="75">
        <f t="shared" si="1"/>
        <v>5.0170732323232331E-3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  <c r="U86" s="48"/>
    </row>
    <row r="87" spans="1:21" ht="12.75" customHeight="1">
      <c r="A87" s="48"/>
      <c r="B87" s="72" t="s">
        <v>148</v>
      </c>
      <c r="C87" s="151" t="s">
        <v>227</v>
      </c>
      <c r="D87" s="151"/>
      <c r="E87" s="151"/>
      <c r="F87" s="151"/>
      <c r="G87" s="151"/>
      <c r="H87" s="151"/>
      <c r="I87" s="74">
        <f>(15/30)/12*0.0078</f>
        <v>3.2499999999999999E-4</v>
      </c>
      <c r="J87" s="75">
        <f t="shared" si="1"/>
        <v>7.8266342424242429E-3</v>
      </c>
      <c r="K87" s="69"/>
      <c r="L87" s="48"/>
      <c r="M87" s="48"/>
      <c r="N87" s="48"/>
      <c r="O87" s="48"/>
      <c r="P87" s="48"/>
      <c r="Q87" s="48"/>
      <c r="R87" s="48"/>
      <c r="S87" s="48"/>
      <c r="T87" s="48"/>
      <c r="U87" s="48"/>
    </row>
    <row r="88" spans="1:21" ht="14.25" customHeight="1">
      <c r="A88" s="48"/>
      <c r="B88" s="72" t="s">
        <v>173</v>
      </c>
      <c r="C88" s="148" t="s">
        <v>228</v>
      </c>
      <c r="D88" s="148"/>
      <c r="E88" s="148"/>
      <c r="F88" s="148"/>
      <c r="G88" s="148"/>
      <c r="H88" s="148"/>
      <c r="I88" s="74">
        <f>(0.0144*0.1*0.4509*6/12)</f>
        <v>3.2464800000000003E-4</v>
      </c>
      <c r="J88" s="75">
        <f t="shared" si="1"/>
        <v>7.8181573954909118E-3</v>
      </c>
      <c r="K88" s="69"/>
      <c r="L88" s="48"/>
      <c r="M88" s="48"/>
      <c r="N88" s="48"/>
      <c r="O88" s="48"/>
      <c r="P88" s="48"/>
      <c r="Q88" s="48"/>
      <c r="R88" s="48"/>
      <c r="S88" s="48"/>
      <c r="T88" s="48"/>
      <c r="U88" s="48"/>
    </row>
    <row r="89" spans="1:21" ht="14.25" customHeight="1">
      <c r="A89" s="48"/>
      <c r="B89" s="72" t="s">
        <v>189</v>
      </c>
      <c r="C89" s="159" t="s">
        <v>229</v>
      </c>
      <c r="D89" s="159"/>
      <c r="E89" s="159"/>
      <c r="F89" s="159"/>
      <c r="G89" s="159"/>
      <c r="H89" s="159"/>
      <c r="I89" s="74">
        <f>SUM(I84:I88)*I51</f>
        <v>9.0154050980740738E-3</v>
      </c>
      <c r="J89" s="75">
        <f t="shared" si="1"/>
        <v>0.21710854846126967</v>
      </c>
      <c r="K89" s="69"/>
      <c r="L89" s="48"/>
      <c r="M89" s="48"/>
      <c r="N89" s="48"/>
      <c r="O89" s="48"/>
      <c r="P89" s="48"/>
      <c r="Q89" s="48"/>
      <c r="R89" s="48"/>
      <c r="S89" s="48"/>
      <c r="T89" s="48"/>
      <c r="U89" s="48"/>
    </row>
    <row r="90" spans="1:21" ht="14.25" customHeight="1">
      <c r="A90" s="87"/>
      <c r="B90" s="155" t="s">
        <v>230</v>
      </c>
      <c r="C90" s="155"/>
      <c r="D90" s="155"/>
      <c r="E90" s="155"/>
      <c r="F90" s="155"/>
      <c r="G90" s="155"/>
      <c r="H90" s="155"/>
      <c r="I90" s="76">
        <f>SUM(I84:I89)</f>
        <v>3.5688201246222219E-2</v>
      </c>
      <c r="J90" s="77">
        <f>SUM(J84:J89)</f>
        <v>0.85944153207449359</v>
      </c>
      <c r="K90" s="69"/>
      <c r="L90" s="87"/>
      <c r="M90" s="87"/>
      <c r="N90" s="87"/>
      <c r="O90" s="87"/>
      <c r="P90" s="87"/>
      <c r="Q90" s="87"/>
      <c r="R90" s="87"/>
      <c r="S90" s="87"/>
      <c r="T90" s="87"/>
      <c r="U90" s="87"/>
    </row>
    <row r="91" spans="1:21" ht="16.5" customHeight="1">
      <c r="A91" s="48"/>
      <c r="B91" s="160"/>
      <c r="C91" s="160"/>
      <c r="D91" s="160"/>
      <c r="E91" s="160"/>
      <c r="F91" s="160"/>
      <c r="G91" s="160"/>
      <c r="H91" s="160"/>
      <c r="I91" s="160"/>
      <c r="J91" s="160"/>
      <c r="K91" s="17"/>
      <c r="L91" s="48"/>
      <c r="M91" s="48"/>
      <c r="N91" s="48"/>
      <c r="O91" s="48"/>
      <c r="P91" s="48"/>
      <c r="Q91" s="48"/>
      <c r="R91" s="48"/>
      <c r="S91" s="48"/>
      <c r="T91" s="48"/>
      <c r="U91" s="48"/>
    </row>
    <row r="92" spans="1:21" ht="12.75" customHeight="1">
      <c r="A92" s="48"/>
      <c r="B92" s="155" t="s">
        <v>231</v>
      </c>
      <c r="C92" s="155"/>
      <c r="D92" s="155"/>
      <c r="E92" s="155"/>
      <c r="F92" s="155"/>
      <c r="G92" s="155"/>
      <c r="H92" s="155"/>
      <c r="I92" s="72" t="s">
        <v>167</v>
      </c>
      <c r="J92" s="72" t="s">
        <v>168</v>
      </c>
      <c r="K92" s="17"/>
      <c r="L92" s="48"/>
      <c r="M92" s="48"/>
      <c r="N92" s="48"/>
      <c r="O92" s="48"/>
      <c r="P92" s="48"/>
      <c r="Q92" s="48"/>
      <c r="R92" s="48"/>
      <c r="S92" s="48"/>
      <c r="T92" s="48"/>
      <c r="U92" s="48"/>
    </row>
    <row r="93" spans="1:21" ht="12.75" customHeight="1">
      <c r="A93" s="48"/>
      <c r="B93" s="158" t="s">
        <v>178</v>
      </c>
      <c r="C93" s="158"/>
      <c r="D93" s="158"/>
      <c r="E93" s="158"/>
      <c r="F93" s="158"/>
      <c r="G93" s="158"/>
      <c r="H93" s="158"/>
      <c r="I93" s="158"/>
      <c r="J93" s="98">
        <f>J31</f>
        <v>24.08195151515152</v>
      </c>
      <c r="K93" s="17"/>
      <c r="L93" s="48"/>
      <c r="M93" s="48"/>
      <c r="N93" s="48"/>
      <c r="O93" s="48"/>
      <c r="P93" s="48"/>
      <c r="Q93" s="48"/>
      <c r="R93" s="48"/>
      <c r="S93" s="48"/>
      <c r="T93" s="48"/>
      <c r="U93" s="48"/>
    </row>
    <row r="94" spans="1:21" ht="12.75" customHeight="1">
      <c r="A94" s="48"/>
      <c r="B94" s="72" t="s">
        <v>140</v>
      </c>
      <c r="C94" s="148" t="s">
        <v>232</v>
      </c>
      <c r="D94" s="148"/>
      <c r="E94" s="148"/>
      <c r="F94" s="148"/>
      <c r="G94" s="148"/>
      <c r="H94" s="148"/>
      <c r="I94" s="74"/>
      <c r="J94" s="75">
        <v>0</v>
      </c>
      <c r="K94" s="17"/>
      <c r="L94" s="48"/>
      <c r="M94" s="48"/>
      <c r="N94" s="48"/>
      <c r="O94" s="48"/>
      <c r="P94" s="48"/>
      <c r="Q94" s="48"/>
      <c r="R94" s="48"/>
      <c r="S94" s="48"/>
      <c r="T94" s="48"/>
      <c r="U94" s="48"/>
    </row>
    <row r="95" spans="1:21" ht="14.25" customHeight="1">
      <c r="A95" s="48"/>
      <c r="B95" s="155" t="s">
        <v>233</v>
      </c>
      <c r="C95" s="155"/>
      <c r="D95" s="155"/>
      <c r="E95" s="155"/>
      <c r="F95" s="155"/>
      <c r="G95" s="155"/>
      <c r="H95" s="155"/>
      <c r="I95" s="76"/>
      <c r="J95" s="77">
        <f>J94</f>
        <v>0</v>
      </c>
      <c r="K95" s="69"/>
      <c r="L95" s="48"/>
      <c r="M95" s="48"/>
      <c r="N95" s="48"/>
      <c r="O95" s="48"/>
      <c r="P95" s="48"/>
      <c r="Q95" s="48"/>
      <c r="R95" s="48"/>
      <c r="S95" s="48"/>
      <c r="T95" s="48"/>
      <c r="U95" s="48"/>
    </row>
    <row r="96" spans="1:21" ht="16.5" customHeight="1">
      <c r="A96" s="48"/>
      <c r="B96" s="99"/>
      <c r="C96" s="99"/>
      <c r="D96" s="99"/>
      <c r="E96" s="99"/>
      <c r="F96" s="99"/>
      <c r="G96" s="99"/>
      <c r="H96" s="99"/>
      <c r="I96" s="99"/>
      <c r="J96" s="99"/>
      <c r="K96" s="17"/>
      <c r="L96" s="48"/>
      <c r="M96" s="48"/>
      <c r="N96" s="48"/>
      <c r="O96" s="48"/>
      <c r="P96" s="48"/>
      <c r="Q96" s="48"/>
      <c r="R96" s="48"/>
      <c r="S96" s="48"/>
      <c r="T96" s="48"/>
      <c r="U96" s="48"/>
    </row>
    <row r="97" spans="1:21" ht="14.25" customHeight="1">
      <c r="A97" s="48"/>
      <c r="B97" s="147" t="s">
        <v>234</v>
      </c>
      <c r="C97" s="147"/>
      <c r="D97" s="147"/>
      <c r="E97" s="147"/>
      <c r="F97" s="147"/>
      <c r="G97" s="147"/>
      <c r="H97" s="147"/>
      <c r="I97" s="147"/>
      <c r="J97" s="147"/>
      <c r="K97" s="17"/>
      <c r="L97" s="48"/>
      <c r="M97" s="48"/>
      <c r="N97" s="48"/>
      <c r="O97" s="48"/>
      <c r="P97" s="48"/>
      <c r="Q97" s="48"/>
      <c r="R97" s="48"/>
      <c r="S97" s="48"/>
      <c r="T97" s="48"/>
      <c r="U97" s="48"/>
    </row>
    <row r="98" spans="1:21" ht="12.75" customHeight="1">
      <c r="A98" s="48"/>
      <c r="B98" s="155" t="s">
        <v>235</v>
      </c>
      <c r="C98" s="155"/>
      <c r="D98" s="155"/>
      <c r="E98" s="155"/>
      <c r="F98" s="155"/>
      <c r="G98" s="155"/>
      <c r="H98" s="155"/>
      <c r="I98" s="155"/>
      <c r="J98" s="72" t="s">
        <v>168</v>
      </c>
      <c r="K98" s="17"/>
      <c r="L98" s="48"/>
      <c r="M98" s="48"/>
      <c r="N98" s="48"/>
      <c r="O98" s="48"/>
      <c r="P98" s="48"/>
      <c r="Q98" s="48"/>
      <c r="R98" s="48"/>
      <c r="S98" s="48"/>
      <c r="T98" s="48"/>
      <c r="U98" s="48"/>
    </row>
    <row r="99" spans="1:21" ht="12.75" customHeight="1">
      <c r="A99" s="48"/>
      <c r="B99" s="72" t="s">
        <v>236</v>
      </c>
      <c r="C99" s="148" t="s">
        <v>225</v>
      </c>
      <c r="D99" s="148"/>
      <c r="E99" s="148"/>
      <c r="F99" s="148"/>
      <c r="G99" s="148"/>
      <c r="H99" s="148"/>
      <c r="I99" s="148"/>
      <c r="J99" s="75">
        <f>J90</f>
        <v>0.85944153207449359</v>
      </c>
      <c r="K99" s="17"/>
      <c r="L99" s="48"/>
      <c r="M99" s="48"/>
      <c r="N99" s="48"/>
      <c r="O99" s="48"/>
      <c r="P99" s="48"/>
      <c r="Q99" s="48"/>
      <c r="R99" s="48"/>
      <c r="S99" s="48"/>
      <c r="T99" s="48"/>
      <c r="U99" s="48"/>
    </row>
    <row r="100" spans="1:21" ht="14.25" customHeight="1">
      <c r="A100" s="48"/>
      <c r="B100" s="72" t="s">
        <v>237</v>
      </c>
      <c r="C100" s="148" t="s">
        <v>238</v>
      </c>
      <c r="D100" s="148"/>
      <c r="E100" s="148"/>
      <c r="F100" s="148"/>
      <c r="G100" s="148"/>
      <c r="H100" s="148"/>
      <c r="I100" s="148"/>
      <c r="J100" s="75">
        <f>J95</f>
        <v>0</v>
      </c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</row>
    <row r="101" spans="1:21" ht="14.25" customHeight="1">
      <c r="A101" s="87"/>
      <c r="B101" s="155" t="s">
        <v>239</v>
      </c>
      <c r="C101" s="155"/>
      <c r="D101" s="155"/>
      <c r="E101" s="155"/>
      <c r="F101" s="155"/>
      <c r="G101" s="155"/>
      <c r="H101" s="155"/>
      <c r="I101" s="155"/>
      <c r="J101" s="77">
        <f>SUM(J99:J100)</f>
        <v>0.85944153207449359</v>
      </c>
      <c r="K101" s="69"/>
      <c r="L101" s="87"/>
      <c r="M101" s="87"/>
      <c r="N101" s="87"/>
      <c r="O101" s="87"/>
      <c r="P101" s="87"/>
      <c r="Q101" s="87"/>
      <c r="R101" s="87"/>
      <c r="S101" s="87"/>
      <c r="T101" s="87"/>
      <c r="U101" s="87"/>
    </row>
    <row r="102" spans="1:21" ht="16.5" customHeight="1">
      <c r="A102" s="48"/>
      <c r="B102" s="99"/>
      <c r="C102" s="99"/>
      <c r="D102" s="99"/>
      <c r="E102" s="99"/>
      <c r="F102" s="99"/>
      <c r="G102" s="99"/>
      <c r="H102" s="99"/>
      <c r="I102" s="99"/>
      <c r="J102" s="99"/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</row>
    <row r="103" spans="1:21" ht="16.5" customHeight="1">
      <c r="A103" s="48"/>
      <c r="B103" s="99"/>
      <c r="C103" s="99"/>
      <c r="D103" s="99"/>
      <c r="E103" s="99"/>
      <c r="F103" s="99"/>
      <c r="G103" s="99"/>
      <c r="H103" s="99"/>
      <c r="I103" s="99"/>
      <c r="J103" s="99"/>
      <c r="K103" s="17"/>
      <c r="L103" s="48"/>
      <c r="M103" s="48"/>
      <c r="N103" s="48"/>
      <c r="O103" s="48"/>
      <c r="P103" s="48"/>
      <c r="Q103" s="48"/>
      <c r="R103" s="48"/>
      <c r="S103" s="48"/>
      <c r="T103" s="48"/>
      <c r="U103" s="48"/>
    </row>
    <row r="104" spans="1:21" ht="14.25" customHeight="1">
      <c r="A104" s="48"/>
      <c r="B104" s="147" t="s">
        <v>240</v>
      </c>
      <c r="C104" s="147"/>
      <c r="D104" s="147"/>
      <c r="E104" s="147"/>
      <c r="F104" s="147"/>
      <c r="G104" s="147"/>
      <c r="H104" s="147"/>
      <c r="I104" s="147"/>
      <c r="J104" s="147"/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</row>
    <row r="105" spans="1:21" ht="14.25" customHeight="1">
      <c r="A105" s="48"/>
      <c r="B105" s="72">
        <v>5</v>
      </c>
      <c r="C105" s="155" t="s">
        <v>241</v>
      </c>
      <c r="D105" s="155"/>
      <c r="E105" s="155"/>
      <c r="F105" s="155"/>
      <c r="G105" s="155"/>
      <c r="H105" s="155"/>
      <c r="I105" s="72"/>
      <c r="J105" s="72" t="s">
        <v>168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  <c r="U105" s="48"/>
    </row>
    <row r="106" spans="1:21" ht="14.25" customHeight="1">
      <c r="A106" s="48"/>
      <c r="B106" s="72" t="s">
        <v>140</v>
      </c>
      <c r="C106" s="148" t="s">
        <v>242</v>
      </c>
      <c r="D106" s="148"/>
      <c r="E106" s="148"/>
      <c r="F106" s="148"/>
      <c r="G106" s="148"/>
      <c r="H106" s="148"/>
      <c r="I106" s="75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</row>
    <row r="107" spans="1:21" ht="14.25" customHeight="1">
      <c r="A107" s="48"/>
      <c r="B107" s="72" t="s">
        <v>142</v>
      </c>
      <c r="C107" s="148" t="s">
        <v>243</v>
      </c>
      <c r="D107" s="148"/>
      <c r="E107" s="148"/>
      <c r="F107" s="148"/>
      <c r="G107" s="148"/>
      <c r="H107" s="148"/>
      <c r="I107" s="100"/>
      <c r="J107" s="75"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  <c r="U107" s="48"/>
    </row>
    <row r="108" spans="1:21" ht="12.75" customHeight="1">
      <c r="A108" s="48"/>
      <c r="B108" s="101" t="s">
        <v>145</v>
      </c>
      <c r="C108" s="148" t="s">
        <v>244</v>
      </c>
      <c r="D108" s="148"/>
      <c r="E108" s="148"/>
      <c r="F108" s="148"/>
      <c r="G108" s="148"/>
      <c r="H108" s="148"/>
      <c r="I108" s="102"/>
      <c r="J108" s="75">
        <v>0</v>
      </c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</row>
    <row r="109" spans="1:21" ht="14.25" customHeight="1">
      <c r="A109" s="48"/>
      <c r="B109" s="101" t="s">
        <v>148</v>
      </c>
      <c r="C109" s="148" t="s">
        <v>245</v>
      </c>
      <c r="D109" s="148"/>
      <c r="E109" s="148"/>
      <c r="F109" s="148"/>
      <c r="G109" s="148"/>
      <c r="H109" s="148"/>
      <c r="I109" s="102"/>
      <c r="J109" s="75">
        <v>0</v>
      </c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</row>
    <row r="110" spans="1:21" ht="14.25" customHeight="1">
      <c r="A110" s="48"/>
      <c r="B110" s="155" t="s">
        <v>246</v>
      </c>
      <c r="C110" s="155"/>
      <c r="D110" s="155"/>
      <c r="E110" s="155"/>
      <c r="F110" s="155"/>
      <c r="G110" s="155"/>
      <c r="H110" s="155"/>
      <c r="I110" s="103"/>
      <c r="J110" s="77">
        <f>SUM(J106:J109)</f>
        <v>0</v>
      </c>
      <c r="K110" s="17"/>
      <c r="L110" s="48"/>
      <c r="M110" s="48"/>
      <c r="N110" s="48"/>
      <c r="O110" s="48"/>
      <c r="P110" s="48"/>
      <c r="Q110" s="48"/>
      <c r="R110" s="48"/>
      <c r="S110" s="48"/>
      <c r="T110" s="48"/>
      <c r="U110" s="48"/>
    </row>
    <row r="111" spans="1:21" ht="16.5" customHeight="1">
      <c r="A111" s="48"/>
      <c r="B111" s="161"/>
      <c r="C111" s="161"/>
      <c r="D111" s="161"/>
      <c r="E111" s="161"/>
      <c r="F111" s="161"/>
      <c r="G111" s="161"/>
      <c r="H111" s="161"/>
      <c r="I111" s="161"/>
      <c r="J111" s="161"/>
      <c r="K111" s="17"/>
      <c r="L111" s="48"/>
      <c r="M111" s="48"/>
      <c r="N111" s="48"/>
      <c r="O111" s="48"/>
      <c r="P111" s="48"/>
      <c r="Q111" s="48"/>
      <c r="R111" s="48"/>
      <c r="S111" s="48"/>
      <c r="T111" s="48"/>
      <c r="U111" s="48"/>
    </row>
    <row r="112" spans="1:21" ht="16.5" customHeight="1">
      <c r="A112" s="48"/>
      <c r="B112" s="99"/>
      <c r="C112" s="99"/>
      <c r="D112" s="99"/>
      <c r="E112" s="99"/>
      <c r="F112" s="99"/>
      <c r="G112" s="99"/>
      <c r="H112" s="99"/>
      <c r="I112" s="99"/>
      <c r="J112" s="99"/>
      <c r="K112" s="17"/>
      <c r="L112" s="48"/>
      <c r="M112" s="48"/>
      <c r="N112" s="48"/>
      <c r="O112" s="48"/>
      <c r="P112" s="48"/>
      <c r="Q112" s="48"/>
      <c r="R112" s="48"/>
      <c r="S112" s="48"/>
      <c r="T112" s="48"/>
      <c r="U112" s="48"/>
    </row>
    <row r="113" spans="1:21" ht="14.25" customHeight="1">
      <c r="A113" s="48"/>
      <c r="B113" s="147" t="s">
        <v>247</v>
      </c>
      <c r="C113" s="147"/>
      <c r="D113" s="147"/>
      <c r="E113" s="147"/>
      <c r="F113" s="147"/>
      <c r="G113" s="147"/>
      <c r="H113" s="147"/>
      <c r="I113" s="147"/>
      <c r="J113" s="147"/>
      <c r="K113" s="69"/>
      <c r="L113" s="48"/>
      <c r="M113" s="48"/>
      <c r="N113" s="48"/>
      <c r="O113" s="48"/>
      <c r="P113" s="48"/>
      <c r="Q113" s="48"/>
      <c r="R113" s="48"/>
      <c r="S113" s="48"/>
      <c r="T113" s="48"/>
      <c r="U113" s="48"/>
    </row>
    <row r="114" spans="1:21" ht="14.25" customHeight="1">
      <c r="A114" s="48"/>
      <c r="B114" s="72">
        <v>6</v>
      </c>
      <c r="C114" s="155" t="s">
        <v>248</v>
      </c>
      <c r="D114" s="155"/>
      <c r="E114" s="155"/>
      <c r="F114" s="155"/>
      <c r="G114" s="155"/>
      <c r="H114" s="155"/>
      <c r="I114" s="72" t="s">
        <v>167</v>
      </c>
      <c r="J114" s="72" t="s">
        <v>168</v>
      </c>
      <c r="K114" s="69"/>
      <c r="L114" s="48"/>
      <c r="M114" s="48"/>
      <c r="N114" s="48"/>
      <c r="O114" s="48"/>
      <c r="P114" s="48"/>
      <c r="Q114" s="48"/>
      <c r="R114" s="48"/>
      <c r="S114" s="48"/>
      <c r="T114" s="48"/>
      <c r="U114" s="48"/>
    </row>
    <row r="115" spans="1:21" ht="12.75" customHeight="1">
      <c r="A115" s="48"/>
      <c r="B115" s="72" t="s">
        <v>140</v>
      </c>
      <c r="C115" s="148" t="s">
        <v>249</v>
      </c>
      <c r="D115" s="148"/>
      <c r="E115" s="148"/>
      <c r="F115" s="148"/>
      <c r="G115" s="148"/>
      <c r="H115" s="148"/>
      <c r="I115" s="83">
        <v>0</v>
      </c>
      <c r="J115" s="75">
        <f>J132*I115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  <c r="U115" s="48"/>
    </row>
    <row r="116" spans="1:21" ht="14.25" customHeight="1">
      <c r="A116" s="48"/>
      <c r="B116" s="72" t="s">
        <v>142</v>
      </c>
      <c r="C116" s="148" t="s">
        <v>250</v>
      </c>
      <c r="D116" s="148"/>
      <c r="E116" s="148"/>
      <c r="F116" s="148"/>
      <c r="G116" s="148"/>
      <c r="H116" s="148"/>
      <c r="I116" s="83">
        <v>0</v>
      </c>
      <c r="J116" s="75">
        <f>(J132+J115)*I116</f>
        <v>0</v>
      </c>
      <c r="K116" s="104"/>
      <c r="L116" s="48"/>
      <c r="M116" s="48"/>
      <c r="N116" s="48"/>
      <c r="O116" s="48"/>
      <c r="P116" s="48"/>
      <c r="Q116" s="48"/>
      <c r="R116" s="48"/>
      <c r="S116" s="48"/>
      <c r="T116" s="48"/>
      <c r="U116" s="48"/>
    </row>
    <row r="117" spans="1:21" ht="14.25" customHeight="1">
      <c r="A117" s="48"/>
      <c r="B117" s="72" t="s">
        <v>145</v>
      </c>
      <c r="C117" s="155" t="s">
        <v>251</v>
      </c>
      <c r="D117" s="155"/>
      <c r="E117" s="155"/>
      <c r="F117" s="155"/>
      <c r="G117" s="155"/>
      <c r="H117" s="155"/>
      <c r="I117" s="74"/>
      <c r="J117" s="75"/>
      <c r="K117" s="53"/>
      <c r="L117" s="48"/>
      <c r="M117" s="48"/>
      <c r="N117" s="48"/>
      <c r="O117" s="48"/>
      <c r="P117" s="48"/>
      <c r="Q117" s="48"/>
      <c r="R117" s="48"/>
      <c r="S117" s="48"/>
      <c r="T117" s="48"/>
      <c r="U117" s="48"/>
    </row>
    <row r="118" spans="1:21" ht="14.25" customHeight="1">
      <c r="A118" s="48"/>
      <c r="B118" s="72" t="s">
        <v>252</v>
      </c>
      <c r="C118" s="148" t="s">
        <v>253</v>
      </c>
      <c r="D118" s="148"/>
      <c r="E118" s="148"/>
      <c r="F118" s="148"/>
      <c r="G118" s="148"/>
      <c r="H118" s="148"/>
      <c r="I118" s="83">
        <v>0</v>
      </c>
      <c r="J118" s="75">
        <f>(($J$132+$J$115+$J$116)/(1-($I$118+$I$119+$I$120))*I118)</f>
        <v>0</v>
      </c>
      <c r="K118" s="104"/>
      <c r="L118" s="48"/>
      <c r="M118" s="48"/>
      <c r="N118" s="48"/>
      <c r="O118" s="48"/>
      <c r="P118" s="48"/>
      <c r="Q118" s="48"/>
      <c r="R118" s="48"/>
      <c r="S118" s="48"/>
      <c r="T118" s="48"/>
      <c r="U118" s="48"/>
    </row>
    <row r="119" spans="1:21" ht="14.25" customHeight="1">
      <c r="A119" s="48"/>
      <c r="B119" s="72" t="s">
        <v>254</v>
      </c>
      <c r="C119" s="148" t="s">
        <v>255</v>
      </c>
      <c r="D119" s="148"/>
      <c r="E119" s="148"/>
      <c r="F119" s="148"/>
      <c r="G119" s="148"/>
      <c r="H119" s="148"/>
      <c r="I119" s="83">
        <v>0</v>
      </c>
      <c r="J119" s="75">
        <f>(($J$132+$J$115+$J$116)/(1-($I$118+$I$119+$I$120))*I119)</f>
        <v>0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  <c r="U119" s="48"/>
    </row>
    <row r="120" spans="1:21" ht="14.25" customHeight="1">
      <c r="A120" s="48"/>
      <c r="B120" s="72" t="s">
        <v>256</v>
      </c>
      <c r="C120" s="148" t="s">
        <v>257</v>
      </c>
      <c r="D120" s="148"/>
      <c r="E120" s="148"/>
      <c r="F120" s="148"/>
      <c r="G120" s="148"/>
      <c r="H120" s="148"/>
      <c r="I120" s="74">
        <v>0.03</v>
      </c>
      <c r="J120" s="75">
        <f>(($J$132+$J$115+$J$116)/(1-($I$118+$I$119+$I$120))*I120)</f>
        <v>1.2634619705390115</v>
      </c>
      <c r="K120" s="69"/>
      <c r="L120" s="48"/>
      <c r="M120" s="48"/>
      <c r="N120" s="48"/>
      <c r="O120" s="48"/>
      <c r="P120" s="48"/>
      <c r="Q120" s="48"/>
      <c r="R120" s="48"/>
      <c r="S120" s="48"/>
      <c r="T120" s="48"/>
      <c r="U120" s="48"/>
    </row>
    <row r="121" spans="1:21" ht="14.25" customHeight="1">
      <c r="A121" s="48"/>
      <c r="B121" s="72" t="s">
        <v>148</v>
      </c>
      <c r="C121" s="148" t="s">
        <v>245</v>
      </c>
      <c r="D121" s="148"/>
      <c r="E121" s="148"/>
      <c r="F121" s="148"/>
      <c r="G121" s="148"/>
      <c r="H121" s="148"/>
      <c r="I121" s="74"/>
      <c r="J121" s="75"/>
      <c r="K121" s="69"/>
      <c r="L121" s="48"/>
      <c r="M121" s="48"/>
      <c r="N121" s="48"/>
      <c r="O121" s="48"/>
      <c r="P121" s="48"/>
      <c r="Q121" s="48"/>
      <c r="R121" s="48"/>
      <c r="S121" s="48"/>
      <c r="T121" s="48"/>
      <c r="U121" s="48"/>
    </row>
    <row r="122" spans="1:21" ht="14.25" customHeight="1">
      <c r="A122" s="48"/>
      <c r="B122" s="155" t="s">
        <v>258</v>
      </c>
      <c r="C122" s="155"/>
      <c r="D122" s="155"/>
      <c r="E122" s="155"/>
      <c r="F122" s="155"/>
      <c r="G122" s="155"/>
      <c r="H122" s="155"/>
      <c r="I122" s="105">
        <f>SUM(I115:I121)</f>
        <v>0.03</v>
      </c>
      <c r="J122" s="77">
        <f>(SUM(J115:J121))</f>
        <v>1.2634619705390115</v>
      </c>
      <c r="K122" s="69"/>
      <c r="L122" s="48"/>
      <c r="M122" s="48"/>
      <c r="N122" s="48"/>
      <c r="O122" s="48"/>
      <c r="P122" s="48"/>
      <c r="Q122" s="48"/>
      <c r="R122" s="48"/>
      <c r="S122" s="48"/>
      <c r="T122" s="48"/>
      <c r="U122" s="48"/>
    </row>
    <row r="123" spans="1:21" ht="14.25" customHeight="1">
      <c r="A123" s="48"/>
      <c r="B123" s="70"/>
      <c r="C123" s="70"/>
      <c r="D123" s="70"/>
      <c r="E123" s="70"/>
      <c r="F123" s="70"/>
      <c r="G123" s="70"/>
      <c r="H123" s="70"/>
      <c r="I123" s="106"/>
      <c r="J123" s="73"/>
      <c r="K123" s="69"/>
      <c r="L123" s="48"/>
      <c r="M123" s="48"/>
      <c r="N123" s="48"/>
      <c r="O123" s="48"/>
      <c r="P123" s="48"/>
      <c r="Q123" s="48"/>
      <c r="R123" s="48"/>
      <c r="S123" s="48"/>
      <c r="T123" s="48"/>
      <c r="U123" s="48"/>
    </row>
    <row r="124" spans="1:21" ht="14.25" customHeight="1">
      <c r="A124" s="48"/>
      <c r="B124" s="70"/>
      <c r="C124" s="70"/>
      <c r="D124" s="70"/>
      <c r="E124" s="70"/>
      <c r="F124" s="70"/>
      <c r="G124" s="70"/>
      <c r="H124" s="70"/>
      <c r="I124" s="106"/>
      <c r="J124" s="73"/>
      <c r="K124" s="69"/>
      <c r="L124" s="48"/>
      <c r="M124" s="48"/>
      <c r="N124" s="48"/>
      <c r="O124" s="48"/>
      <c r="P124" s="48"/>
      <c r="Q124" s="48"/>
      <c r="R124" s="48"/>
      <c r="S124" s="48"/>
      <c r="T124" s="48"/>
      <c r="U124" s="48"/>
    </row>
    <row r="125" spans="1:21" ht="14.25" customHeight="1">
      <c r="A125" s="48"/>
      <c r="B125" s="147" t="s">
        <v>259</v>
      </c>
      <c r="C125" s="147"/>
      <c r="D125" s="147"/>
      <c r="E125" s="147"/>
      <c r="F125" s="147"/>
      <c r="G125" s="147"/>
      <c r="H125" s="147"/>
      <c r="I125" s="147"/>
      <c r="J125" s="147"/>
      <c r="K125" s="17"/>
      <c r="L125" s="48"/>
      <c r="M125" s="48"/>
      <c r="N125" s="48"/>
      <c r="O125" s="48"/>
      <c r="P125" s="48"/>
      <c r="Q125" s="48"/>
      <c r="R125" s="48"/>
      <c r="S125" s="48"/>
      <c r="T125" s="48"/>
      <c r="U125" s="48"/>
    </row>
    <row r="126" spans="1:21" ht="14.25" customHeight="1">
      <c r="A126" s="48"/>
      <c r="B126" s="155" t="s">
        <v>260</v>
      </c>
      <c r="C126" s="155"/>
      <c r="D126" s="155"/>
      <c r="E126" s="155"/>
      <c r="F126" s="155"/>
      <c r="G126" s="155"/>
      <c r="H126" s="155"/>
      <c r="I126" s="155"/>
      <c r="J126" s="72" t="s">
        <v>168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4.25" customHeight="1">
      <c r="A127" s="48"/>
      <c r="B127" s="72" t="s">
        <v>140</v>
      </c>
      <c r="C127" s="148" t="str">
        <f>B21</f>
        <v>MÓDULO 1 - COMPOSIÇÃO DA REMUNERAÇÃO</v>
      </c>
      <c r="D127" s="148"/>
      <c r="E127" s="148"/>
      <c r="F127" s="148"/>
      <c r="G127" s="148"/>
      <c r="H127" s="148"/>
      <c r="I127" s="148"/>
      <c r="J127" s="75">
        <f>J31</f>
        <v>24.08195151515152</v>
      </c>
      <c r="K127" s="69"/>
      <c r="L127" s="48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2.75" customHeight="1">
      <c r="A128" s="48"/>
      <c r="B128" s="72" t="s">
        <v>142</v>
      </c>
      <c r="C128" s="148" t="str">
        <f>B34</f>
        <v>MÓDULO 2 – ENCARGOS E BENEFÍCIOS ANUAIS, MENSAIS E DIÁRIOS</v>
      </c>
      <c r="D128" s="148"/>
      <c r="E128" s="148"/>
      <c r="F128" s="148"/>
      <c r="G128" s="148"/>
      <c r="H128" s="148"/>
      <c r="I128" s="148"/>
      <c r="J128" s="75">
        <f>J67</f>
        <v>14.405020664646466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4.25" customHeight="1">
      <c r="A129" s="48"/>
      <c r="B129" s="72" t="s">
        <v>145</v>
      </c>
      <c r="C129" s="148" t="str">
        <f>B70</f>
        <v>MÓDULO 3 – PROVISÃO PARA RESCISÃO</v>
      </c>
      <c r="D129" s="148"/>
      <c r="E129" s="148"/>
      <c r="F129" s="148"/>
      <c r="G129" s="148"/>
      <c r="H129" s="148"/>
      <c r="I129" s="148"/>
      <c r="J129" s="75">
        <f>J78</f>
        <v>1.505523335555556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4.25" customHeight="1">
      <c r="A130" s="48"/>
      <c r="B130" s="72" t="s">
        <v>148</v>
      </c>
      <c r="C130" s="148" t="str">
        <f>B81</f>
        <v>MÓDULO 4 – CUSTO DE REPOSIÇÃO DO PROFISSIONAL AUSENTE</v>
      </c>
      <c r="D130" s="148"/>
      <c r="E130" s="148"/>
      <c r="F130" s="148"/>
      <c r="G130" s="148"/>
      <c r="H130" s="148"/>
      <c r="I130" s="148"/>
      <c r="J130" s="75">
        <f>J101</f>
        <v>0.85944153207449359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4.25" customHeight="1">
      <c r="A131" s="48"/>
      <c r="B131" s="72" t="s">
        <v>173</v>
      </c>
      <c r="C131" s="148" t="str">
        <f>B104</f>
        <v>MÓDULO 5 – INSUMOS DIVERSOS</v>
      </c>
      <c r="D131" s="148"/>
      <c r="E131" s="148"/>
      <c r="F131" s="148"/>
      <c r="G131" s="148"/>
      <c r="H131" s="148"/>
      <c r="I131" s="148"/>
      <c r="J131" s="75">
        <f>J110</f>
        <v>0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4.25" customHeight="1">
      <c r="A132" s="48"/>
      <c r="B132" s="72"/>
      <c r="C132" s="155" t="s">
        <v>261</v>
      </c>
      <c r="D132" s="155"/>
      <c r="E132" s="155"/>
      <c r="F132" s="155"/>
      <c r="G132" s="155"/>
      <c r="H132" s="155"/>
      <c r="I132" s="155"/>
      <c r="J132" s="77">
        <f>(SUM(J127:J131))</f>
        <v>40.851937047428038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customHeight="1">
      <c r="A133" s="48"/>
      <c r="B133" s="72" t="s">
        <v>189</v>
      </c>
      <c r="C133" s="148" t="str">
        <f>B113</f>
        <v>MÓDULO 6 – CUSTOS INDIRETOS, TRIBUTOS E LUCRO</v>
      </c>
      <c r="D133" s="148"/>
      <c r="E133" s="148"/>
      <c r="F133" s="148"/>
      <c r="G133" s="148"/>
      <c r="H133" s="148"/>
      <c r="I133" s="148"/>
      <c r="J133" s="75">
        <f>J122</f>
        <v>1.2634619705390115</v>
      </c>
      <c r="K133" s="17"/>
      <c r="L133" s="48"/>
      <c r="M133" s="48"/>
      <c r="N133" s="48"/>
      <c r="O133" s="48"/>
      <c r="P133" s="48"/>
      <c r="Q133" s="48"/>
      <c r="R133" s="48"/>
      <c r="S133" s="48"/>
      <c r="T133" s="48"/>
      <c r="U133" s="48"/>
    </row>
    <row r="134" spans="1:21" ht="14.25" customHeight="1">
      <c r="A134" s="48"/>
      <c r="B134" s="155" t="s">
        <v>309</v>
      </c>
      <c r="C134" s="155"/>
      <c r="D134" s="155"/>
      <c r="E134" s="155"/>
      <c r="F134" s="155"/>
      <c r="G134" s="155"/>
      <c r="H134" s="155"/>
      <c r="I134" s="155"/>
      <c r="J134" s="77">
        <f>(SUM(J132:J133))</f>
        <v>42.11539901796705</v>
      </c>
      <c r="K134" s="17"/>
      <c r="L134" s="48"/>
      <c r="M134" s="48"/>
      <c r="N134" s="48"/>
      <c r="O134" s="48"/>
      <c r="P134" s="48"/>
      <c r="Q134" s="48"/>
      <c r="R134" s="48"/>
      <c r="S134" s="48"/>
      <c r="T134" s="48"/>
      <c r="U134" s="48"/>
    </row>
    <row r="135" spans="1:21" ht="14.25" customHeight="1">
      <c r="A135" s="48"/>
      <c r="B135" s="72"/>
      <c r="C135" s="158" t="s">
        <v>287</v>
      </c>
      <c r="D135" s="158"/>
      <c r="E135" s="158"/>
      <c r="F135" s="158"/>
      <c r="G135" s="158"/>
      <c r="H135" s="158"/>
      <c r="I135" s="101">
        <v>88</v>
      </c>
      <c r="J135" s="77">
        <f>J134*I135</f>
        <v>3706.1551135811005</v>
      </c>
      <c r="K135" s="17"/>
      <c r="L135" s="48"/>
      <c r="M135" s="48"/>
      <c r="N135" s="48"/>
      <c r="O135" s="48"/>
      <c r="P135" s="48"/>
      <c r="Q135" s="48"/>
      <c r="R135" s="48"/>
      <c r="S135" s="48"/>
      <c r="T135" s="48"/>
      <c r="U135" s="48"/>
    </row>
    <row r="136" spans="1:21" ht="14.25" customHeight="1">
      <c r="A136" s="48"/>
      <c r="B136" s="53"/>
      <c r="C136" s="53"/>
      <c r="D136" s="53"/>
      <c r="E136" s="53"/>
      <c r="F136" s="53"/>
      <c r="G136" s="53"/>
      <c r="H136" s="53"/>
      <c r="I136" s="53"/>
      <c r="J136" s="107" t="s">
        <v>264</v>
      </c>
      <c r="K136" s="69"/>
      <c r="L136" s="48"/>
      <c r="M136" s="48"/>
      <c r="N136" s="48"/>
      <c r="O136" s="48"/>
      <c r="P136" s="48"/>
      <c r="Q136" s="48"/>
      <c r="R136" s="48"/>
      <c r="S136" s="48"/>
      <c r="T136" s="48"/>
      <c r="U136" s="48"/>
    </row>
    <row r="137" spans="1:21" ht="12.75" customHeight="1">
      <c r="A137" s="48"/>
      <c r="B137" s="53"/>
      <c r="C137" s="53"/>
      <c r="D137" s="53"/>
      <c r="E137" s="53"/>
      <c r="F137" s="53"/>
      <c r="G137" s="53"/>
      <c r="H137" s="53"/>
      <c r="I137" s="70"/>
      <c r="J137" s="71">
        <f>J134/J31</f>
        <v>1.7488366335871708</v>
      </c>
      <c r="K137" s="69"/>
      <c r="L137" s="48"/>
      <c r="M137" s="48"/>
      <c r="N137" s="48"/>
      <c r="O137" s="48"/>
      <c r="P137" s="48"/>
      <c r="Q137" s="48"/>
      <c r="R137" s="48"/>
      <c r="S137" s="48"/>
      <c r="T137" s="48"/>
      <c r="U137" s="48"/>
    </row>
    <row r="138" spans="1:21" ht="51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  <c r="U138" s="48"/>
    </row>
    <row r="139" spans="1:21" ht="12.7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  <c r="U139" s="48"/>
    </row>
    <row r="140" spans="1:21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  <c r="U140" s="48"/>
    </row>
    <row r="141" spans="1:21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  <c r="U141" s="48"/>
    </row>
    <row r="142" spans="1:21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  <c r="U142" s="48"/>
    </row>
    <row r="143" spans="1:21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  <c r="U143" s="48"/>
    </row>
    <row r="144" spans="1:21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</row>
    <row r="145" spans="1:21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</row>
    <row r="146" spans="1:21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</row>
    <row r="147" spans="1:21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</row>
    <row r="148" spans="1:21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4.25" customHeight="1">
      <c r="A151" s="48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48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4.25" customHeight="1">
      <c r="A152" s="48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48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4.25" customHeight="1">
      <c r="A153" s="48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48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</row>
    <row r="156" spans="1:21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</row>
    <row r="157" spans="1:21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</row>
    <row r="158" spans="1:21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</row>
    <row r="159" spans="1:21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</row>
    <row r="160" spans="1:21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</row>
    <row r="161" spans="1:21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</row>
    <row r="162" spans="1:21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</row>
    <row r="163" spans="1:21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</row>
    <row r="164" spans="1:21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</row>
    <row r="165" spans="1:21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</row>
    <row r="166" spans="1:21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</row>
    <row r="170" spans="1:21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</row>
    <row r="171" spans="1:21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</row>
    <row r="172" spans="1:21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</row>
    <row r="173" spans="1:21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</row>
    <row r="174" spans="1:21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</row>
    <row r="175" spans="1:21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</row>
    <row r="176" spans="1:21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</row>
    <row r="177" spans="1:21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</row>
    <row r="178" spans="1:21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</row>
    <row r="179" spans="1:21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</row>
    <row r="180" spans="1:21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</row>
    <row r="181" spans="1:21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</row>
    <row r="182" spans="1:21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</row>
    <row r="186" spans="1:21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</row>
    <row r="187" spans="1:21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</row>
    <row r="188" spans="1:21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</row>
    <row r="189" spans="1:21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</row>
    <row r="190" spans="1:21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</row>
    <row r="191" spans="1:21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</row>
    <row r="192" spans="1:21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</row>
    <row r="193" spans="1:21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</row>
    <row r="194" spans="1:21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</row>
    <row r="195" spans="1:21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</row>
    <row r="196" spans="1:21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</row>
    <row r="197" spans="1:21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</row>
    <row r="203" spans="1:21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</row>
    <row r="204" spans="1:21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</row>
    <row r="205" spans="1:21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</row>
    <row r="206" spans="1:21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</row>
    <row r="207" spans="1:21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</row>
    <row r="208" spans="1:21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</row>
    <row r="209" spans="1:21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</row>
    <row r="210" spans="1:21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</row>
    <row r="211" spans="1:21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</row>
    <row r="212" spans="1:21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</row>
    <row r="213" spans="1:21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</row>
    <row r="214" spans="1:21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</row>
    <row r="215" spans="1:21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</row>
    <row r="216" spans="1:21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</row>
    <row r="217" spans="1:21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</row>
    <row r="218" spans="1:21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</row>
    <row r="219" spans="1:21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</row>
    <row r="220" spans="1:21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</row>
    <row r="221" spans="1:21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</row>
    <row r="222" spans="1:21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</row>
    <row r="223" spans="1:21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</row>
    <row r="224" spans="1:21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</row>
    <row r="225" spans="1:21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</row>
    <row r="226" spans="1:21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</row>
    <row r="227" spans="1:21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</row>
    <row r="228" spans="1:21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</row>
    <row r="229" spans="1:21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</row>
    <row r="232" spans="1:21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</row>
    <row r="233" spans="1:21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</row>
    <row r="234" spans="1:21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</row>
    <row r="235" spans="1:21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</row>
    <row r="236" spans="1:21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</row>
    <row r="237" spans="1:21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</row>
    <row r="238" spans="1:21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</row>
    <row r="240" spans="1:21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</row>
    <row r="243" spans="1:21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</row>
    <row r="244" spans="1:21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</row>
    <row r="245" spans="1:21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</row>
    <row r="246" spans="1:21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</row>
    <row r="247" spans="1:21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</row>
    <row r="248" spans="1:21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</row>
    <row r="249" spans="1:21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</row>
    <row r="251" spans="1:21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</row>
    <row r="254" spans="1:21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</row>
    <row r="255" spans="1:21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</row>
    <row r="256" spans="1:21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</row>
    <row r="257" spans="1:21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</row>
    <row r="258" spans="1:21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</row>
    <row r="259" spans="1:21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</row>
    <row r="260" spans="1:21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</row>
    <row r="262" spans="1:21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</row>
    <row r="265" spans="1:21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</row>
    <row r="266" spans="1:21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</row>
    <row r="267" spans="1:21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</row>
    <row r="268" spans="1:21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</row>
    <row r="269" spans="1:21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</row>
    <row r="270" spans="1:21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</row>
    <row r="271" spans="1:21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</row>
    <row r="272" spans="1:21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</row>
    <row r="273" spans="1:21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</row>
    <row r="274" spans="1:21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</row>
    <row r="275" spans="1:21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</row>
    <row r="276" spans="1:21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</row>
    <row r="277" spans="1:21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</row>
    <row r="278" spans="1:21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</row>
    <row r="279" spans="1:21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</row>
    <row r="280" spans="1:21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</row>
    <row r="281" spans="1:21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</row>
    <row r="282" spans="1:21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</row>
    <row r="283" spans="1:21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</row>
    <row r="284" spans="1:21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</row>
    <row r="285" spans="1:21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</row>
    <row r="286" spans="1:21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</row>
    <row r="287" spans="1:21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</row>
    <row r="288" spans="1:21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</row>
    <row r="289" spans="1:21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</row>
    <row r="290" spans="1:21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</row>
    <row r="291" spans="1:21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</row>
    <row r="292" spans="1:21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</row>
    <row r="293" spans="1:21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</row>
    <row r="294" spans="1:21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</row>
    <row r="295" spans="1:21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</row>
    <row r="296" spans="1:21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</row>
    <row r="297" spans="1:21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</row>
    <row r="298" spans="1:21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</row>
    <row r="299" spans="1:21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</row>
    <row r="300" spans="1:21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</row>
    <row r="301" spans="1:21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</row>
    <row r="302" spans="1:21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</row>
    <row r="303" spans="1:21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</row>
    <row r="304" spans="1:21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</row>
    <row r="305" spans="1:21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</row>
    <row r="306" spans="1:21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</row>
    <row r="307" spans="1:21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</row>
    <row r="308" spans="1:21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</row>
    <row r="309" spans="1:21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</row>
    <row r="310" spans="1:21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</row>
    <row r="311" spans="1:21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</row>
    <row r="312" spans="1:21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</row>
    <row r="313" spans="1:21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</row>
    <row r="314" spans="1:21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</row>
    <row r="315" spans="1:21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</row>
    <row r="316" spans="1:21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</row>
    <row r="317" spans="1:21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</row>
    <row r="318" spans="1:21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</row>
    <row r="319" spans="1:21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</row>
    <row r="320" spans="1:21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</row>
    <row r="321" spans="1:21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</row>
    <row r="322" spans="1:21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</row>
    <row r="323" spans="1:21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</row>
    <row r="324" spans="1:21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</row>
    <row r="325" spans="1:21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</row>
    <row r="326" spans="1:21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</row>
    <row r="327" spans="1:21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</row>
    <row r="328" spans="1:21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</row>
    <row r="329" spans="1:21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</row>
    <row r="330" spans="1:21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</row>
    <row r="331" spans="1:21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</row>
    <row r="332" spans="1:21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</row>
    <row r="333" spans="1:21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</row>
    <row r="334" spans="1:21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</row>
    <row r="335" spans="1:21" ht="14.2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</row>
    <row r="336" spans="1:21" ht="14.2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</row>
    <row r="337" spans="1:21" ht="14.2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</row>
    <row r="338" spans="1:21" ht="14.2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</row>
    <row r="339" spans="1:21" ht="14.2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</row>
    <row r="340" spans="1:21" ht="14.2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</row>
    <row r="341" spans="1:21" ht="14.2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</row>
    <row r="342" spans="1:21" ht="14.2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</row>
    <row r="343" spans="1:21" ht="14.2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</row>
    <row r="344" spans="1:21" ht="14.2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</row>
    <row r="345" spans="1:21" ht="14.2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</row>
    <row r="346" spans="1:21" ht="14.2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</row>
    <row r="347" spans="1:21" ht="14.2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</row>
    <row r="348" spans="1:21" ht="14.2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</row>
    <row r="349" spans="1:21" ht="14.2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</row>
    <row r="350" spans="1:21" ht="14.2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</row>
    <row r="351" spans="1:21" ht="14.2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</row>
    <row r="352" spans="1:21" ht="14.2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</row>
    <row r="353" spans="1:21" ht="14.2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</row>
    <row r="354" spans="1:21" ht="14.2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</row>
    <row r="355" spans="1:21" ht="14.2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</row>
    <row r="356" spans="1:21" ht="14.2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</row>
    <row r="357" spans="1:21" ht="14.2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</row>
    <row r="358" spans="1:21" ht="14.2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</row>
    <row r="359" spans="1:21" ht="14.2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</row>
    <row r="360" spans="1:21" ht="14.2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</row>
    <row r="361" spans="1:21" ht="14.2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</row>
    <row r="362" spans="1:21" ht="14.2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</row>
    <row r="363" spans="1:21" ht="14.2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</row>
    <row r="364" spans="1:21" ht="14.2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</row>
    <row r="365" spans="1:21" ht="14.2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</row>
    <row r="366" spans="1:21" ht="14.2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</row>
    <row r="367" spans="1:21" ht="14.2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</row>
    <row r="368" spans="1:21" ht="14.2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</row>
    <row r="369" spans="1:21" ht="14.2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</row>
    <row r="370" spans="1:21" ht="14.2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</row>
    <row r="371" spans="1:21" ht="14.2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</row>
    <row r="372" spans="1:21" ht="14.2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</row>
    <row r="373" spans="1:21" ht="14.2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</row>
    <row r="374" spans="1:21" ht="14.2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</row>
    <row r="375" spans="1:21" ht="14.2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</row>
    <row r="376" spans="1:21" ht="14.2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</row>
    <row r="377" spans="1:21" ht="14.2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</row>
    <row r="378" spans="1:21" ht="14.2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</row>
    <row r="379" spans="1:21" ht="14.2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</row>
    <row r="380" spans="1:21" ht="14.2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</row>
    <row r="381" spans="1:21" ht="14.2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</row>
    <row r="382" spans="1:21" ht="14.2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</row>
    <row r="383" spans="1:21" ht="14.2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</row>
    <row r="384" spans="1:21" ht="14.2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</row>
    <row r="385" spans="1:21" ht="14.2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</row>
    <row r="386" spans="1:21" ht="14.2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</row>
    <row r="387" spans="1:21" ht="14.2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</row>
    <row r="388" spans="1:21" ht="14.2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</row>
    <row r="389" spans="1:21" ht="14.2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</row>
    <row r="390" spans="1:21" ht="14.2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</row>
    <row r="391" spans="1:21" ht="14.2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</row>
    <row r="392" spans="1:21" ht="14.2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</row>
    <row r="393" spans="1:21" ht="14.2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</row>
    <row r="394" spans="1:21" ht="14.2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</row>
    <row r="395" spans="1:21" ht="14.2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</row>
    <row r="396" spans="1:21" ht="14.2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</row>
    <row r="397" spans="1:21" ht="14.2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</row>
    <row r="398" spans="1:21" ht="14.2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</row>
    <row r="399" spans="1:21" ht="14.2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</row>
    <row r="400" spans="1:21" ht="14.2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</row>
    <row r="401" spans="1:21" ht="14.2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</row>
    <row r="402" spans="1:21" ht="14.2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</row>
    <row r="403" spans="1:21" ht="14.2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</row>
    <row r="404" spans="1:21" ht="14.2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</row>
    <row r="405" spans="1:21" ht="14.2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</row>
    <row r="406" spans="1:21" ht="14.2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</row>
    <row r="407" spans="1:21" ht="14.2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</row>
    <row r="408" spans="1:21" ht="14.2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</row>
    <row r="409" spans="1:21" ht="14.2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</row>
    <row r="410" spans="1:21" ht="14.2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</row>
    <row r="411" spans="1:21" ht="14.2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</row>
    <row r="412" spans="1:21" ht="14.2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</row>
    <row r="413" spans="1:21" ht="14.2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</row>
    <row r="414" spans="1:21" ht="14.2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</row>
    <row r="415" spans="1:21" ht="14.2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</row>
    <row r="416" spans="1:21" ht="14.2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</row>
    <row r="417" spans="1:21" ht="14.2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</row>
    <row r="418" spans="1:21" ht="14.2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</row>
    <row r="419" spans="1:21" ht="14.2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</row>
    <row r="420" spans="1:21" ht="14.2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</row>
    <row r="421" spans="1:21" ht="14.2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</row>
    <row r="422" spans="1:21" ht="14.2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</row>
    <row r="423" spans="1:21" ht="14.2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</row>
    <row r="424" spans="1:21" ht="14.2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</row>
    <row r="425" spans="1:21" ht="14.2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</row>
    <row r="426" spans="1:21" ht="14.2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</row>
    <row r="427" spans="1:21" ht="14.2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</row>
    <row r="428" spans="1:21" ht="14.2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</row>
    <row r="429" spans="1:21" ht="14.2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</row>
    <row r="430" spans="1:21" ht="14.2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</row>
    <row r="431" spans="1:21" ht="14.2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</row>
    <row r="432" spans="1:21" ht="14.2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</row>
    <row r="433" spans="1:21" ht="14.2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</row>
    <row r="434" spans="1:21" ht="14.2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</row>
    <row r="435" spans="1:21" ht="14.2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</row>
    <row r="436" spans="1:21" ht="14.2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</row>
    <row r="437" spans="1:21" ht="14.2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</row>
    <row r="438" spans="1:21" ht="14.2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</row>
    <row r="439" spans="1:21" ht="14.2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</row>
    <row r="440" spans="1:21" ht="14.2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</row>
    <row r="441" spans="1:21" ht="14.2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</row>
    <row r="442" spans="1:21" ht="14.2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</row>
    <row r="443" spans="1:21" ht="14.2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</row>
    <row r="444" spans="1:21" ht="14.2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</row>
    <row r="445" spans="1:21" ht="14.2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</row>
    <row r="446" spans="1:21" ht="14.2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</row>
    <row r="447" spans="1:21" ht="14.2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</row>
    <row r="448" spans="1:21" ht="14.2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</row>
    <row r="449" spans="1:21" ht="14.2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</row>
    <row r="450" spans="1:21" ht="14.2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</row>
    <row r="451" spans="1:21" ht="14.2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</row>
    <row r="452" spans="1:21" ht="14.2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</row>
    <row r="453" spans="1:21" ht="14.2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</row>
    <row r="454" spans="1:21" ht="14.2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</row>
    <row r="455" spans="1:21" ht="14.2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</row>
    <row r="456" spans="1:21" ht="14.2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</row>
    <row r="457" spans="1:21" ht="14.2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</row>
    <row r="458" spans="1:21" ht="14.2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</row>
    <row r="459" spans="1:21" ht="14.2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</row>
    <row r="460" spans="1:21" ht="14.2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</row>
    <row r="461" spans="1:21" ht="14.2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</row>
    <row r="462" spans="1:21" ht="14.2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</row>
    <row r="463" spans="1:21" ht="14.2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</row>
    <row r="464" spans="1:21" ht="14.2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</row>
    <row r="465" spans="1:21" ht="14.2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</row>
    <row r="466" spans="1:21" ht="14.2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</row>
    <row r="467" spans="1:21" ht="14.2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</row>
    <row r="468" spans="1:21" ht="14.2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</row>
    <row r="469" spans="1:21" ht="14.2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</row>
    <row r="470" spans="1:21" ht="14.2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</row>
    <row r="471" spans="1:21" ht="14.2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</row>
    <row r="472" spans="1:21" ht="14.2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</row>
    <row r="473" spans="1:21" ht="14.2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</row>
    <row r="474" spans="1:21" ht="14.2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</row>
    <row r="475" spans="1:21" ht="14.2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</row>
    <row r="476" spans="1:21" ht="14.2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</row>
    <row r="477" spans="1:21" ht="14.2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</row>
    <row r="478" spans="1:21" ht="14.2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</row>
    <row r="479" spans="1:21" ht="14.2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</row>
    <row r="480" spans="1:21" ht="14.2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</row>
    <row r="481" spans="1:21" ht="14.2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</row>
    <row r="482" spans="1:21" ht="14.2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</row>
    <row r="483" spans="1:21" ht="14.2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</row>
    <row r="484" spans="1:21" ht="14.2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</row>
    <row r="485" spans="1:21" ht="14.2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</row>
    <row r="486" spans="1:21" ht="14.2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</row>
    <row r="487" spans="1:21" ht="14.2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</row>
    <row r="488" spans="1:21" ht="14.2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</row>
    <row r="489" spans="1:21" ht="14.2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</row>
    <row r="490" spans="1:21" ht="14.2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</row>
    <row r="491" spans="1:21" ht="14.2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</row>
    <row r="492" spans="1:21" ht="14.2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</row>
    <row r="493" spans="1:21" ht="14.2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</row>
    <row r="494" spans="1:21" ht="14.2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</row>
    <row r="495" spans="1:21" ht="14.2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</row>
    <row r="496" spans="1:21" ht="14.2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</row>
    <row r="497" spans="1:21" ht="14.2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</row>
    <row r="498" spans="1:21" ht="14.2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</row>
    <row r="499" spans="1:21" ht="14.2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</row>
    <row r="500" spans="1:21" ht="14.2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</row>
    <row r="501" spans="1:21" ht="14.2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</row>
    <row r="502" spans="1:21" ht="14.2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</row>
    <row r="503" spans="1:21" ht="14.2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</row>
    <row r="504" spans="1:21" ht="14.2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</row>
    <row r="505" spans="1:21" ht="14.2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</row>
    <row r="506" spans="1:21" ht="14.2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</row>
    <row r="507" spans="1:21" ht="14.2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</row>
    <row r="508" spans="1:21" ht="14.2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</row>
    <row r="509" spans="1:21" ht="14.2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</row>
    <row r="510" spans="1:21" ht="14.2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</row>
    <row r="511" spans="1:21" ht="14.2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</row>
    <row r="512" spans="1:21" ht="14.2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</row>
    <row r="513" spans="1:21" ht="14.2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</row>
    <row r="514" spans="1:21" ht="14.2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</row>
    <row r="515" spans="1:21" ht="14.2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</row>
    <row r="516" spans="1:21" ht="14.2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</row>
    <row r="517" spans="1:21" ht="14.2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</row>
    <row r="518" spans="1:21" ht="14.2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</row>
    <row r="519" spans="1:21" ht="14.2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</row>
    <row r="520" spans="1:21" ht="14.2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</row>
    <row r="521" spans="1:21" ht="14.2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</row>
    <row r="522" spans="1:21" ht="14.2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</row>
    <row r="523" spans="1:21" ht="14.2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</row>
    <row r="524" spans="1:21" ht="14.2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</row>
    <row r="525" spans="1:21" ht="14.2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</row>
    <row r="526" spans="1:21" ht="14.2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</row>
    <row r="527" spans="1:21" ht="14.2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</row>
    <row r="528" spans="1:21" ht="14.2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</row>
    <row r="529" spans="1:21" ht="14.2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</row>
    <row r="530" spans="1:21" ht="14.2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</row>
    <row r="531" spans="1:21" ht="14.2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</row>
    <row r="532" spans="1:21" ht="14.2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</row>
    <row r="533" spans="1:21" ht="14.2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</row>
    <row r="534" spans="1:21" ht="14.2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</row>
    <row r="535" spans="1:21" ht="14.2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</row>
    <row r="536" spans="1:21" ht="14.2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</row>
    <row r="537" spans="1:21" ht="14.2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</row>
    <row r="538" spans="1:21" ht="14.2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</row>
    <row r="539" spans="1:21" ht="14.2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</row>
    <row r="540" spans="1:21" ht="14.2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</row>
    <row r="541" spans="1:21" ht="14.2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</row>
    <row r="542" spans="1:21" ht="14.2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</row>
    <row r="543" spans="1:21" ht="14.2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</row>
    <row r="544" spans="1:21" ht="14.2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</row>
    <row r="545" spans="1:21" ht="14.2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</row>
    <row r="546" spans="1:21" ht="14.2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</row>
    <row r="547" spans="1:21" ht="14.2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</row>
    <row r="548" spans="1:21" ht="14.2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</row>
    <row r="549" spans="1:21" ht="14.2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</row>
    <row r="550" spans="1:21" ht="14.2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</row>
    <row r="551" spans="1:21" ht="14.2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</row>
    <row r="552" spans="1:21" ht="14.2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</row>
    <row r="553" spans="1:21" ht="14.2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</row>
    <row r="554" spans="1:21" ht="14.2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</row>
    <row r="555" spans="1:21" ht="14.2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</row>
    <row r="556" spans="1:21" ht="14.2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</row>
    <row r="557" spans="1:21" ht="14.2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</row>
    <row r="558" spans="1:21" ht="14.2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</row>
    <row r="559" spans="1:21" ht="14.2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</row>
    <row r="560" spans="1:21" ht="14.2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</row>
    <row r="561" spans="1:21" ht="14.2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</row>
    <row r="562" spans="1:21" ht="14.2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</row>
    <row r="563" spans="1:21" ht="14.2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</row>
    <row r="564" spans="1:21" ht="14.2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</row>
    <row r="565" spans="1:21" ht="14.2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</row>
    <row r="566" spans="1:21" ht="14.2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</row>
    <row r="567" spans="1:21" ht="14.2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</row>
    <row r="568" spans="1:21" ht="14.2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</row>
    <row r="569" spans="1:21" ht="14.2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</row>
    <row r="570" spans="1:21" ht="14.2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</row>
    <row r="571" spans="1:21" ht="14.2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</row>
    <row r="572" spans="1:21" ht="14.2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</row>
    <row r="573" spans="1:21" ht="14.2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</row>
    <row r="574" spans="1:21" ht="14.2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</row>
    <row r="575" spans="1:21" ht="14.2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</row>
    <row r="576" spans="1:21" ht="14.2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</row>
    <row r="577" spans="1:21" ht="14.2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</row>
    <row r="578" spans="1:21" ht="14.2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</row>
    <row r="579" spans="1:21" ht="14.2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</row>
    <row r="580" spans="1:21" ht="14.2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</row>
    <row r="581" spans="1:21" ht="14.2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</row>
    <row r="582" spans="1:21" ht="14.2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</row>
    <row r="583" spans="1:21" ht="14.2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</row>
    <row r="584" spans="1:21" ht="14.2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</row>
    <row r="585" spans="1:21" ht="14.2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</row>
    <row r="586" spans="1:21" ht="14.2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</row>
    <row r="587" spans="1:21" ht="14.2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</row>
    <row r="588" spans="1:21" ht="14.2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</row>
    <row r="589" spans="1:21" ht="14.2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</row>
    <row r="590" spans="1:21" ht="14.2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</row>
    <row r="591" spans="1:21" ht="14.2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</row>
    <row r="592" spans="1:21" ht="14.2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</row>
    <row r="593" spans="1:21" ht="14.2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</row>
    <row r="594" spans="1:21" ht="14.2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</row>
    <row r="595" spans="1:21" ht="14.2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</row>
    <row r="596" spans="1:21" ht="14.2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</row>
    <row r="597" spans="1:21" ht="14.2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</row>
    <row r="598" spans="1:21" ht="14.2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</row>
    <row r="599" spans="1:21" ht="14.2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</row>
    <row r="600" spans="1:21" ht="14.2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</row>
    <row r="601" spans="1:21" ht="14.2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</row>
    <row r="602" spans="1:21" ht="14.2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</row>
    <row r="603" spans="1:21" ht="14.2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</row>
    <row r="604" spans="1:21" ht="14.2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</row>
    <row r="605" spans="1:21" ht="14.2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</row>
    <row r="606" spans="1:21" ht="14.2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</row>
    <row r="607" spans="1:21" ht="14.2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</row>
    <row r="608" spans="1:21" ht="14.2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</row>
    <row r="609" spans="1:21" ht="14.2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</row>
    <row r="610" spans="1:21" ht="14.2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</row>
    <row r="611" spans="1:21" ht="14.2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</row>
    <row r="612" spans="1:21" ht="14.2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</row>
    <row r="613" spans="1:21" ht="14.2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</row>
    <row r="614" spans="1:21" ht="14.2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</row>
    <row r="615" spans="1:21" ht="14.2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</row>
    <row r="616" spans="1:21" ht="14.2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</row>
    <row r="617" spans="1:21" ht="14.2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</row>
    <row r="618" spans="1:21" ht="14.2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</row>
    <row r="619" spans="1:21" ht="14.2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</row>
    <row r="620" spans="1:21" ht="14.2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</row>
    <row r="621" spans="1:21" ht="14.2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</row>
    <row r="622" spans="1:21" ht="14.2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</row>
    <row r="623" spans="1:21" ht="14.2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</row>
    <row r="624" spans="1:21" ht="14.2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</row>
    <row r="625" spans="1:21" ht="14.2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</row>
    <row r="626" spans="1:21" ht="14.2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</row>
    <row r="627" spans="1:21" ht="14.2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</row>
    <row r="628" spans="1:21" ht="14.2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</row>
    <row r="629" spans="1:21" ht="14.2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</row>
    <row r="630" spans="1:21" ht="14.2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</row>
    <row r="631" spans="1:21" ht="14.2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</row>
    <row r="632" spans="1:21" ht="14.2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</row>
    <row r="633" spans="1:21" ht="14.2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</row>
    <row r="634" spans="1:21" ht="14.2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</row>
    <row r="635" spans="1:21" ht="14.2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</row>
    <row r="636" spans="1:21" ht="14.2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</row>
    <row r="637" spans="1:21" ht="14.2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</row>
    <row r="638" spans="1:21" ht="14.2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</row>
    <row r="639" spans="1:21" ht="14.2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</row>
    <row r="640" spans="1:21" ht="14.2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</row>
    <row r="641" spans="1:21" ht="14.2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</row>
    <row r="642" spans="1:21" ht="14.2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</row>
    <row r="643" spans="1:21" ht="14.2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</row>
    <row r="644" spans="1:21" ht="14.2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</row>
    <row r="645" spans="1:21" ht="14.2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</row>
    <row r="646" spans="1:21" ht="14.2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</row>
    <row r="647" spans="1:21" ht="14.2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</row>
    <row r="648" spans="1:21" ht="14.2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</row>
    <row r="649" spans="1:21" ht="14.2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</row>
    <row r="650" spans="1:21" ht="14.2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</row>
    <row r="651" spans="1:21" ht="14.2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</row>
    <row r="652" spans="1:21" ht="14.2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</row>
    <row r="653" spans="1:21" ht="14.2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</row>
    <row r="654" spans="1:21" ht="14.2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</row>
    <row r="655" spans="1:21" ht="14.2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</row>
    <row r="656" spans="1:21" ht="14.2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</row>
    <row r="657" spans="1:21" ht="14.2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</row>
    <row r="658" spans="1:21" ht="14.2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</row>
    <row r="659" spans="1:21" ht="14.2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</row>
    <row r="660" spans="1:21" ht="14.2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</row>
    <row r="661" spans="1:21" ht="14.2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</row>
    <row r="662" spans="1:21" ht="14.2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</row>
    <row r="663" spans="1:21" ht="14.2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</row>
    <row r="664" spans="1:21" ht="14.2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</row>
    <row r="665" spans="1:21" ht="14.2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</row>
    <row r="666" spans="1:21" ht="14.2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</row>
    <row r="667" spans="1:21" ht="14.2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</row>
    <row r="668" spans="1:21" ht="14.2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</row>
    <row r="669" spans="1:21" ht="14.2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</row>
    <row r="670" spans="1:21" ht="14.2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</row>
    <row r="671" spans="1:21" ht="14.2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</row>
    <row r="672" spans="1:21" ht="14.2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</row>
    <row r="673" spans="1:21" ht="14.2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</row>
    <row r="674" spans="1:21" ht="14.2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</row>
    <row r="675" spans="1:21" ht="14.2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</row>
    <row r="676" spans="1:21" ht="14.2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</row>
    <row r="677" spans="1:21" ht="14.2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</row>
    <row r="678" spans="1:21" ht="14.2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</row>
    <row r="679" spans="1:21" ht="14.2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</row>
    <row r="680" spans="1:21" ht="14.2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</row>
    <row r="681" spans="1:21" ht="14.2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</row>
    <row r="682" spans="1:21" ht="14.2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</row>
    <row r="683" spans="1:21" ht="14.2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</row>
    <row r="684" spans="1:21" ht="14.2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</row>
    <row r="685" spans="1:21" ht="14.2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</row>
    <row r="686" spans="1:21" ht="14.2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</row>
    <row r="687" spans="1:21" ht="14.2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</row>
    <row r="688" spans="1:21" ht="14.2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</row>
    <row r="689" spans="1:21" ht="14.2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</row>
    <row r="690" spans="1:21" ht="14.2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</row>
    <row r="691" spans="1:21" ht="14.2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</row>
    <row r="692" spans="1:21" ht="14.2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</row>
    <row r="693" spans="1:21" ht="14.2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</row>
    <row r="694" spans="1:21" ht="14.2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</row>
    <row r="695" spans="1:21" ht="14.2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</row>
    <row r="696" spans="1:21" ht="14.2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</row>
    <row r="697" spans="1:21" ht="14.2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</row>
    <row r="698" spans="1:21" ht="14.2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</row>
    <row r="699" spans="1:21" ht="14.2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</row>
    <row r="700" spans="1:21" ht="14.2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</row>
    <row r="701" spans="1:21" ht="14.2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</row>
    <row r="702" spans="1:21" ht="14.2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</row>
    <row r="703" spans="1:21" ht="14.2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</row>
    <row r="704" spans="1:21" ht="14.2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</row>
    <row r="705" spans="1:21" ht="14.2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</row>
    <row r="706" spans="1:21" ht="14.2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</row>
    <row r="707" spans="1:21" ht="14.2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</row>
    <row r="708" spans="1:21" ht="14.2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</row>
    <row r="709" spans="1:21" ht="14.2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</row>
    <row r="710" spans="1:21" ht="14.2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</row>
    <row r="711" spans="1:21" ht="14.2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</row>
    <row r="712" spans="1:21" ht="14.2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</row>
    <row r="713" spans="1:21" ht="14.2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</row>
    <row r="714" spans="1:21" ht="14.2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</row>
    <row r="715" spans="1:21" ht="14.2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</row>
    <row r="716" spans="1:21" ht="14.2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</row>
    <row r="717" spans="1:21" ht="14.2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</row>
    <row r="718" spans="1:21" ht="14.2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</row>
    <row r="719" spans="1:21" ht="14.2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</row>
    <row r="720" spans="1:21" ht="14.2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</row>
    <row r="721" spans="1:21" ht="14.2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</row>
    <row r="722" spans="1:21" ht="14.2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</row>
    <row r="723" spans="1:21" ht="14.2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</row>
    <row r="724" spans="1:21" ht="14.2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</row>
    <row r="725" spans="1:21" ht="14.2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</row>
    <row r="726" spans="1:21" ht="14.2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</row>
    <row r="727" spans="1:21" ht="14.2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</row>
    <row r="728" spans="1:21" ht="14.2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</row>
    <row r="729" spans="1:21" ht="14.2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</row>
    <row r="730" spans="1:21" ht="14.2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</row>
    <row r="731" spans="1:21" ht="14.2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</row>
    <row r="732" spans="1:21" ht="14.2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</row>
    <row r="733" spans="1:21" ht="14.2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</row>
    <row r="734" spans="1:21" ht="14.2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</row>
    <row r="735" spans="1:21" ht="14.2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</row>
    <row r="736" spans="1:21" ht="14.2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</row>
    <row r="737" spans="1:21" ht="14.2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</row>
    <row r="738" spans="1:21" ht="14.2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</row>
    <row r="739" spans="1:21" ht="14.2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</row>
    <row r="740" spans="1:21" ht="14.2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</row>
    <row r="741" spans="1:21" ht="14.2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</row>
    <row r="742" spans="1:21" ht="14.2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</row>
    <row r="743" spans="1:21" ht="14.2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</row>
    <row r="744" spans="1:21" ht="14.2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</row>
    <row r="745" spans="1:21" ht="14.2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</row>
    <row r="746" spans="1:21" ht="14.2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</row>
    <row r="747" spans="1:21" ht="14.2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</row>
    <row r="748" spans="1:21" ht="14.2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</row>
    <row r="749" spans="1:21" ht="14.2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</row>
    <row r="750" spans="1:21" ht="14.2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</row>
    <row r="751" spans="1:21" ht="14.2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</row>
    <row r="752" spans="1:21" ht="14.2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</row>
    <row r="753" spans="1:21" ht="14.2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</row>
    <row r="754" spans="1:21" ht="14.2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</row>
    <row r="755" spans="1:21" ht="14.2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</row>
    <row r="756" spans="1:21" ht="14.2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</row>
    <row r="757" spans="1:21" ht="14.2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</row>
    <row r="758" spans="1:21" ht="14.2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</row>
    <row r="759" spans="1:21" ht="14.2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</row>
    <row r="760" spans="1:21" ht="14.2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</row>
    <row r="761" spans="1:21" ht="14.2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</row>
    <row r="762" spans="1:21" ht="14.2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</row>
    <row r="763" spans="1:21" ht="14.2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</row>
    <row r="764" spans="1:21" ht="14.2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</row>
    <row r="765" spans="1:21" ht="14.2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</row>
    <row r="766" spans="1:21" ht="14.2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</row>
    <row r="767" spans="1:21" ht="14.2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</row>
    <row r="768" spans="1:21" ht="14.2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</row>
    <row r="769" spans="1:21" ht="14.2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</row>
    <row r="770" spans="1:21" ht="14.2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</row>
    <row r="771" spans="1:21" ht="14.2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</row>
    <row r="772" spans="1:21" ht="14.2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</row>
    <row r="773" spans="1:21" ht="14.2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</row>
    <row r="774" spans="1:21" ht="14.2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</row>
    <row r="775" spans="1:21" ht="14.2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</row>
    <row r="776" spans="1:21" ht="14.2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</row>
    <row r="777" spans="1:21" ht="14.2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</row>
    <row r="778" spans="1:21" ht="14.2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</row>
    <row r="779" spans="1:21" ht="14.2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</row>
    <row r="780" spans="1:21" ht="14.2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</row>
    <row r="781" spans="1:21" ht="14.2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</row>
    <row r="782" spans="1:21" ht="14.2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</row>
    <row r="783" spans="1:21" ht="14.2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</row>
    <row r="784" spans="1:21" ht="14.2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</row>
    <row r="785" spans="1:21" ht="14.2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</row>
    <row r="786" spans="1:21" ht="14.2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</row>
    <row r="787" spans="1:21" ht="14.2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</row>
    <row r="788" spans="1:21" ht="14.2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</row>
    <row r="789" spans="1:21" ht="14.2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</row>
    <row r="790" spans="1:21" ht="14.2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</row>
    <row r="791" spans="1:21" ht="14.2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</row>
    <row r="792" spans="1:21" ht="14.2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</row>
    <row r="793" spans="1:21" ht="14.2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</row>
    <row r="794" spans="1:21" ht="14.2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</row>
    <row r="795" spans="1:21" ht="14.2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</row>
    <row r="796" spans="1:21" ht="14.2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</row>
    <row r="797" spans="1:21" ht="14.2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</row>
    <row r="798" spans="1:21" ht="14.2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</row>
    <row r="799" spans="1:21" ht="14.2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</row>
    <row r="800" spans="1:21" ht="14.2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</row>
    <row r="801" spans="1:21" ht="14.2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</row>
    <row r="802" spans="1:21" ht="14.2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</row>
    <row r="803" spans="1:21" ht="14.2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</row>
    <row r="804" spans="1:21" ht="14.2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</row>
    <row r="805" spans="1:21" ht="14.2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</row>
    <row r="806" spans="1:21" ht="14.2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</row>
    <row r="807" spans="1:21" ht="14.2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</row>
    <row r="808" spans="1:21" ht="14.2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</row>
    <row r="809" spans="1:21" ht="14.2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</row>
    <row r="810" spans="1:21" ht="14.2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</row>
    <row r="811" spans="1:21" ht="14.2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</row>
    <row r="812" spans="1:21" ht="14.2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</row>
    <row r="813" spans="1:21" ht="14.2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</row>
    <row r="814" spans="1:21" ht="14.2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</row>
    <row r="815" spans="1:21" ht="14.2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</row>
    <row r="816" spans="1:21" ht="14.2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</row>
    <row r="817" spans="1:21" ht="14.2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</row>
    <row r="818" spans="1:21" ht="14.2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</row>
    <row r="819" spans="1:21" ht="14.2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</row>
    <row r="820" spans="1:21" ht="14.2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</row>
    <row r="821" spans="1:21" ht="14.2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</row>
    <row r="822" spans="1:21" ht="14.2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</row>
    <row r="823" spans="1:21" ht="14.2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</row>
    <row r="824" spans="1:21" ht="14.2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</row>
    <row r="825" spans="1:21" ht="14.2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</row>
    <row r="826" spans="1:21" ht="14.2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</row>
    <row r="827" spans="1:21" ht="14.2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</row>
    <row r="828" spans="1:21" ht="14.2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</row>
    <row r="829" spans="1:21" ht="14.2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</row>
    <row r="830" spans="1:21" ht="14.2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</row>
    <row r="831" spans="1:21" ht="14.2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</row>
    <row r="832" spans="1:21" ht="14.2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</row>
    <row r="833" spans="1:21" ht="14.2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</row>
    <row r="834" spans="1:21" ht="14.2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</row>
    <row r="835" spans="1:21" ht="14.2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</row>
    <row r="836" spans="1:21" ht="14.2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</row>
    <row r="837" spans="1:21" ht="14.2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</row>
    <row r="838" spans="1:21" ht="14.2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</row>
    <row r="839" spans="1:21" ht="14.2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</row>
    <row r="840" spans="1:21" ht="14.2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</row>
    <row r="841" spans="1:21" ht="14.2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</row>
    <row r="842" spans="1:21" ht="14.2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</row>
    <row r="843" spans="1:21" ht="14.2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</row>
    <row r="844" spans="1:21" ht="14.2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</row>
    <row r="845" spans="1:21" ht="14.2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</row>
    <row r="846" spans="1:21" ht="14.2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</row>
    <row r="847" spans="1:21" ht="14.2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</row>
    <row r="848" spans="1:21" ht="14.2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</row>
    <row r="849" spans="1:21" ht="14.2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</row>
    <row r="850" spans="1:21" ht="14.2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</row>
    <row r="851" spans="1:21" ht="14.2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</row>
    <row r="852" spans="1:21" ht="14.2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</row>
    <row r="853" spans="1:21" ht="14.2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</row>
    <row r="854" spans="1:21" ht="14.2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</row>
    <row r="855" spans="1:21" ht="14.2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</row>
    <row r="856" spans="1:21" ht="14.2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</row>
    <row r="857" spans="1:21" ht="14.2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</row>
    <row r="858" spans="1:21" ht="14.2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</row>
    <row r="859" spans="1:21" ht="14.2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</row>
    <row r="860" spans="1:21" ht="14.2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</row>
    <row r="861" spans="1:21" ht="14.2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</row>
    <row r="862" spans="1:21" ht="14.2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</row>
    <row r="863" spans="1:21" ht="14.2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</row>
    <row r="864" spans="1:21" ht="14.2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</row>
    <row r="865" spans="1:21" ht="14.2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</row>
    <row r="866" spans="1:21" ht="14.2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</row>
    <row r="867" spans="1:21" ht="14.2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</row>
    <row r="868" spans="1:21" ht="14.2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</row>
    <row r="869" spans="1:21" ht="14.2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</row>
    <row r="870" spans="1:21" ht="14.2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</row>
    <row r="871" spans="1:21" ht="14.2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</row>
    <row r="872" spans="1:21" ht="14.2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</row>
    <row r="873" spans="1:21" ht="14.2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</row>
    <row r="874" spans="1:21" ht="14.2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</row>
    <row r="875" spans="1:21" ht="14.2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</row>
    <row r="876" spans="1:21" ht="14.2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</row>
    <row r="877" spans="1:21" ht="14.2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</row>
    <row r="878" spans="1:21" ht="14.2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</row>
    <row r="879" spans="1:21" ht="14.2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</row>
    <row r="880" spans="1:21" ht="14.2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</row>
    <row r="881" spans="1:21" ht="14.2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</row>
    <row r="882" spans="1:21" ht="14.2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</row>
    <row r="883" spans="1:21" ht="14.2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</row>
    <row r="884" spans="1:21" ht="14.2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</row>
    <row r="885" spans="1:21" ht="14.2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</row>
    <row r="886" spans="1:21" ht="14.2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</row>
    <row r="887" spans="1:21" ht="14.2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</row>
    <row r="888" spans="1:21" ht="14.2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</row>
    <row r="889" spans="1:21" ht="14.2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</row>
    <row r="890" spans="1:21" ht="14.2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</row>
    <row r="891" spans="1:21" ht="14.2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</row>
    <row r="892" spans="1:21" ht="14.2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</row>
    <row r="893" spans="1:21" ht="14.2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</row>
    <row r="894" spans="1:21" ht="14.2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</row>
    <row r="895" spans="1:21" ht="14.2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</row>
    <row r="896" spans="1:21" ht="14.2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</row>
    <row r="897" spans="1:21" ht="14.2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</row>
    <row r="898" spans="1:21" ht="14.2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</row>
    <row r="899" spans="1:21" ht="14.2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</row>
    <row r="900" spans="1:21" ht="14.2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</row>
    <row r="901" spans="1:21" ht="14.2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</row>
    <row r="902" spans="1:21" ht="14.2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</row>
    <row r="903" spans="1:21" ht="14.2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</row>
    <row r="904" spans="1:21" ht="14.2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</row>
    <row r="905" spans="1:21" ht="14.2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</row>
    <row r="906" spans="1:21" ht="14.2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</row>
    <row r="907" spans="1:21" ht="14.2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</row>
    <row r="908" spans="1:21" ht="14.2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</row>
    <row r="909" spans="1:21" ht="14.2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</row>
    <row r="910" spans="1:21" ht="14.2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</row>
    <row r="911" spans="1:21" ht="14.2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</row>
    <row r="912" spans="1:21" ht="14.2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</row>
    <row r="913" spans="1:21" ht="14.2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</row>
    <row r="914" spans="1:21" ht="14.2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</row>
    <row r="915" spans="1:21" ht="14.2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</row>
    <row r="916" spans="1:21" ht="14.2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</row>
    <row r="917" spans="1:21" ht="14.2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</row>
    <row r="918" spans="1:21" ht="14.2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</row>
    <row r="919" spans="1:21" ht="14.2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</row>
    <row r="920" spans="1:21" ht="14.2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</row>
    <row r="921" spans="1:21" ht="14.2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</row>
    <row r="922" spans="1:21" ht="14.2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</row>
    <row r="923" spans="1:21" ht="14.2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</row>
    <row r="924" spans="1:21" ht="14.2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</row>
    <row r="925" spans="1:21" ht="14.2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</row>
    <row r="926" spans="1:21" ht="14.2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</row>
    <row r="927" spans="1:21" ht="14.2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</row>
    <row r="928" spans="1:21" ht="14.2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</row>
    <row r="929" spans="1:21" ht="14.2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</row>
    <row r="930" spans="1:21" ht="14.2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</row>
    <row r="931" spans="1:21" ht="14.2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</row>
    <row r="932" spans="1:21" ht="14.2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</row>
    <row r="933" spans="1:21" ht="14.2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</row>
    <row r="934" spans="1:21" ht="14.2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</row>
    <row r="935" spans="1:21" ht="14.2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</row>
    <row r="936" spans="1:21" ht="14.2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</row>
    <row r="937" spans="1:21" ht="14.2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</row>
    <row r="938" spans="1:21" ht="14.2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</row>
    <row r="939" spans="1:21" ht="14.2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</row>
    <row r="940" spans="1:21" ht="14.2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</row>
    <row r="941" spans="1:21" ht="14.2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</row>
    <row r="942" spans="1:21" ht="14.2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</row>
    <row r="943" spans="1:21" ht="14.2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</row>
    <row r="944" spans="1:21" ht="14.2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</row>
    <row r="945" spans="1:21" ht="14.2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</row>
    <row r="946" spans="1:21" ht="14.2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</row>
    <row r="947" spans="1:21" ht="14.2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</row>
    <row r="948" spans="1:21" ht="14.2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</row>
    <row r="949" spans="1:21" ht="14.2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</row>
    <row r="950" spans="1:21" ht="14.2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</row>
    <row r="951" spans="1:21" ht="14.2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</row>
    <row r="952" spans="1:21" ht="14.2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</row>
    <row r="953" spans="1:21" ht="14.2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</row>
    <row r="954" spans="1:21" ht="14.2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</row>
    <row r="955" spans="1:21" ht="14.2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</row>
    <row r="956" spans="1:21" ht="14.2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</row>
    <row r="957" spans="1:21" ht="14.2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</row>
    <row r="958" spans="1:21" ht="14.2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</row>
    <row r="959" spans="1:21" ht="14.2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</row>
    <row r="960" spans="1:21" ht="14.2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</row>
    <row r="961" spans="1:21" ht="14.2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</row>
    <row r="962" spans="1:21" ht="14.2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</row>
    <row r="963" spans="1:21" ht="14.2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</row>
    <row r="964" spans="1:21" ht="14.2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</row>
    <row r="965" spans="1:21" ht="14.2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</row>
    <row r="966" spans="1:21" ht="14.2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</row>
    <row r="967" spans="1:21" ht="14.2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</row>
    <row r="968" spans="1:21" ht="14.2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</row>
    <row r="969" spans="1:21" ht="14.2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</row>
    <row r="970" spans="1:21" ht="14.2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</row>
    <row r="971" spans="1:21" ht="14.2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</row>
    <row r="972" spans="1:21" ht="14.2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</row>
    <row r="973" spans="1:21" ht="14.2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</row>
    <row r="974" spans="1:21" ht="14.2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</row>
    <row r="975" spans="1:21" ht="14.2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</row>
    <row r="976" spans="1:21" ht="14.2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</row>
    <row r="977" spans="1:21" ht="14.2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</row>
    <row r="978" spans="1:21" ht="14.2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</row>
    <row r="979" spans="1:21" ht="14.2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</row>
    <row r="980" spans="1:21" ht="14.2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</row>
    <row r="981" spans="1:21" ht="14.2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</row>
    <row r="982" spans="1:21" ht="14.2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</row>
    <row r="983" spans="1:21" ht="14.2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</row>
    <row r="984" spans="1:21" ht="14.2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</row>
    <row r="985" spans="1:21" ht="14.2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</row>
    <row r="986" spans="1:21" ht="14.2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</row>
    <row r="987" spans="1:21" ht="14.2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</row>
    <row r="988" spans="1:21" ht="14.2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</row>
    <row r="989" spans="1:21" ht="14.2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</row>
    <row r="990" spans="1:21" ht="14.2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</row>
    <row r="991" spans="1:21" ht="14.2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</row>
    <row r="992" spans="1:21" ht="14.2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</row>
    <row r="993" spans="1:21" ht="14.2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</row>
    <row r="994" spans="1:21" ht="14.2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</row>
    <row r="995" spans="1:21" ht="14.2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</row>
    <row r="996" spans="1:21" ht="14.2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</row>
    <row r="997" spans="1:21" ht="14.2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</row>
    <row r="998" spans="1:21" ht="14.2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</row>
    <row r="999" spans="1:21" ht="14.2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</row>
  </sheetData>
  <sheetProtection password="C59B" sheet="1" objects="1" scenarios="1"/>
  <mergeCells count="125">
    <mergeCell ref="C131:I131"/>
    <mergeCell ref="C132:I132"/>
    <mergeCell ref="C133:I133"/>
    <mergeCell ref="B134:I134"/>
    <mergeCell ref="C135:H135"/>
    <mergeCell ref="B138:K153"/>
    <mergeCell ref="C120:H120"/>
    <mergeCell ref="C121:H121"/>
    <mergeCell ref="B122:H122"/>
    <mergeCell ref="B125:J125"/>
    <mergeCell ref="B126:I126"/>
    <mergeCell ref="C127:I127"/>
    <mergeCell ref="C128:I128"/>
    <mergeCell ref="C129:I129"/>
    <mergeCell ref="C130:I130"/>
    <mergeCell ref="B110:H110"/>
    <mergeCell ref="B111:J111"/>
    <mergeCell ref="B113:J113"/>
    <mergeCell ref="C114:H114"/>
    <mergeCell ref="C115:H115"/>
    <mergeCell ref="C116:H116"/>
    <mergeCell ref="C117:H117"/>
    <mergeCell ref="C118:H118"/>
    <mergeCell ref="C119:H119"/>
    <mergeCell ref="C99:I99"/>
    <mergeCell ref="C100:I100"/>
    <mergeCell ref="B101:I101"/>
    <mergeCell ref="B104:J104"/>
    <mergeCell ref="C105:H105"/>
    <mergeCell ref="C106:H106"/>
    <mergeCell ref="C107:H107"/>
    <mergeCell ref="C108:H108"/>
    <mergeCell ref="C109:H109"/>
    <mergeCell ref="C89:H89"/>
    <mergeCell ref="B90:H90"/>
    <mergeCell ref="B91:J91"/>
    <mergeCell ref="B92:H92"/>
    <mergeCell ref="B93:I93"/>
    <mergeCell ref="C94:H94"/>
    <mergeCell ref="B95:H95"/>
    <mergeCell ref="B97:J97"/>
    <mergeCell ref="B98:I98"/>
    <mergeCell ref="B79:J79"/>
    <mergeCell ref="B81:J81"/>
    <mergeCell ref="B82:H82"/>
    <mergeCell ref="B83:I83"/>
    <mergeCell ref="C84:H84"/>
    <mergeCell ref="C85:H85"/>
    <mergeCell ref="C86:H86"/>
    <mergeCell ref="C87:H87"/>
    <mergeCell ref="C88:H88"/>
    <mergeCell ref="B70:J70"/>
    <mergeCell ref="C71:H71"/>
    <mergeCell ref="B72:I72"/>
    <mergeCell ref="C73:H73"/>
    <mergeCell ref="C74:H74"/>
    <mergeCell ref="C75:H75"/>
    <mergeCell ref="C76:H76"/>
    <mergeCell ref="C77:H77"/>
    <mergeCell ref="B78:H78"/>
    <mergeCell ref="C59:H59"/>
    <mergeCell ref="B60:I60"/>
    <mergeCell ref="B62:J62"/>
    <mergeCell ref="B63:I63"/>
    <mergeCell ref="C64:I64"/>
    <mergeCell ref="C65:I65"/>
    <mergeCell ref="C66:I66"/>
    <mergeCell ref="B67:I67"/>
    <mergeCell ref="B68:J68"/>
    <mergeCell ref="C49:H49"/>
    <mergeCell ref="C50:H50"/>
    <mergeCell ref="B51:H51"/>
    <mergeCell ref="B53:H53"/>
    <mergeCell ref="C54:H54"/>
    <mergeCell ref="C55:H55"/>
    <mergeCell ref="C56:H56"/>
    <mergeCell ref="C57:H57"/>
    <mergeCell ref="C58:H58"/>
    <mergeCell ref="B39:H39"/>
    <mergeCell ref="B41:H41"/>
    <mergeCell ref="B42:I42"/>
    <mergeCell ref="C43:H43"/>
    <mergeCell ref="C44:H44"/>
    <mergeCell ref="C45:H45"/>
    <mergeCell ref="C46:H46"/>
    <mergeCell ref="C47:H47"/>
    <mergeCell ref="C48:H48"/>
    <mergeCell ref="C28:H28"/>
    <mergeCell ref="C29:H29"/>
    <mergeCell ref="C30:H30"/>
    <mergeCell ref="B31:I31"/>
    <mergeCell ref="B34:J34"/>
    <mergeCell ref="B35:H35"/>
    <mergeCell ref="B36:I36"/>
    <mergeCell ref="C37:H37"/>
    <mergeCell ref="C38:H38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8" firstPageNumber="0" orientation="portrait" horizontalDpi="300" verticalDpi="300" r:id="rId1"/>
  <headerFooter>
    <oddHeader>&amp;C&amp;A</oddHeader>
    <oddFooter>&amp;CPágina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U999"/>
  <sheetViews>
    <sheetView topLeftCell="A118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4" customWidth="1"/>
    <col min="12" max="21" width="7.85546875" customWidth="1"/>
    <col min="1020" max="1024" width="11.5703125" customWidth="1"/>
  </cols>
  <sheetData>
    <row r="1" spans="1:21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</row>
    <row r="2" spans="1:21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</row>
    <row r="3" spans="1:21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</row>
    <row r="4" spans="1:21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</row>
    <row r="5" spans="1:21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0">
        <f>Motorista!J5</f>
        <v>2021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</row>
    <row r="6" spans="1:21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</row>
    <row r="7" spans="1:21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</row>
    <row r="8" spans="1:21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</row>
    <row r="9" spans="1:21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</row>
    <row r="10" spans="1:21" ht="12.75" customHeight="1">
      <c r="A10" s="48"/>
      <c r="B10" s="149" t="s">
        <v>310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</row>
    <row r="11" spans="1:21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</row>
    <row r="12" spans="1:21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</row>
    <row r="13" spans="1:21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Motorista – Ad. Not. s/ HE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</row>
    <row r="14" spans="1:21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>
        <v>7823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</row>
    <row r="15" spans="1:21" ht="12.75" customHeight="1">
      <c r="A15" s="48"/>
      <c r="B15" s="50">
        <v>3</v>
      </c>
      <c r="C15" s="148" t="s">
        <v>307</v>
      </c>
      <c r="D15" s="148"/>
      <c r="E15" s="148"/>
      <c r="F15" s="148"/>
      <c r="G15" s="148"/>
      <c r="H15" s="148"/>
      <c r="I15" s="148"/>
      <c r="J15" s="124">
        <f>Motorista!J23</f>
        <v>2838.23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  <c r="U15" s="48"/>
    </row>
    <row r="16" spans="1:21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285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1:21" ht="25.5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8" t="str">
        <f>Motorista!J17</f>
        <v>SIND. EMPRES ASSEIO/CONS EST MG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  <c r="U17" s="48"/>
    </row>
    <row r="18" spans="1:21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132">
        <f>Motorista!J18</f>
        <v>44197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</row>
    <row r="19" spans="1:21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</row>
    <row r="20" spans="1:21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</row>
    <row r="21" spans="1:21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</row>
    <row r="22" spans="1:21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</row>
    <row r="23" spans="1:21" ht="12.75" customHeight="1">
      <c r="A23" s="48"/>
      <c r="B23" s="64" t="s">
        <v>140</v>
      </c>
      <c r="C23" s="154"/>
      <c r="D23" s="154"/>
      <c r="E23" s="154"/>
      <c r="F23" s="154"/>
      <c r="G23" s="154"/>
      <c r="H23" s="154"/>
      <c r="I23" s="52"/>
      <c r="J23" s="65">
        <v>0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</row>
    <row r="24" spans="1:21" ht="12.75" customHeight="1">
      <c r="A24" s="48"/>
      <c r="B24" s="64" t="s">
        <v>142</v>
      </c>
      <c r="C24" s="154"/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</row>
    <row r="25" spans="1:21" ht="12.75" customHeight="1">
      <c r="A25" s="48"/>
      <c r="B25" s="64" t="s">
        <v>145</v>
      </c>
      <c r="C25" s="154"/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</row>
    <row r="26" spans="1:21" ht="12.75" customHeight="1">
      <c r="A26" s="48"/>
      <c r="B26" s="64" t="s">
        <v>148</v>
      </c>
      <c r="C26" s="154"/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</row>
    <row r="27" spans="1:21" ht="12.75" customHeight="1">
      <c r="A27" s="48"/>
      <c r="B27" s="64" t="s">
        <v>173</v>
      </c>
      <c r="C27" s="154"/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2.75" customHeight="1">
      <c r="A28" s="48"/>
      <c r="B28" s="64" t="s">
        <v>189</v>
      </c>
      <c r="C28" s="154"/>
      <c r="D28" s="154"/>
      <c r="E28" s="154"/>
      <c r="F28" s="154"/>
      <c r="G28" s="154"/>
      <c r="H28" s="154"/>
      <c r="I28" s="66"/>
      <c r="J28" s="65">
        <v>0</v>
      </c>
      <c r="K28" s="17"/>
      <c r="L28" s="48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2.75" customHeight="1">
      <c r="A29" s="48"/>
      <c r="B29" s="64" t="s">
        <v>191</v>
      </c>
      <c r="C29" s="154"/>
      <c r="D29" s="154"/>
      <c r="E29" s="154"/>
      <c r="F29" s="154"/>
      <c r="G29" s="154"/>
      <c r="H29" s="154"/>
      <c r="I29" s="66"/>
      <c r="J29" s="65">
        <v>0</v>
      </c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</row>
    <row r="30" spans="1:21" ht="12.75" customHeight="1">
      <c r="A30" s="48"/>
      <c r="B30" s="64" t="s">
        <v>193</v>
      </c>
      <c r="C30" s="154"/>
      <c r="D30" s="154"/>
      <c r="E30" s="154"/>
      <c r="F30" s="154"/>
      <c r="G30" s="154"/>
      <c r="H30" s="154"/>
      <c r="I30" s="66"/>
      <c r="J30" s="65">
        <v>0</v>
      </c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</row>
    <row r="31" spans="1:21" ht="12.75" customHeight="1">
      <c r="A31" s="48"/>
      <c r="B31" s="64" t="s">
        <v>276</v>
      </c>
      <c r="C31" s="154" t="s">
        <v>311</v>
      </c>
      <c r="D31" s="154"/>
      <c r="E31" s="154"/>
      <c r="F31" s="154"/>
      <c r="G31" s="154"/>
      <c r="H31" s="154"/>
      <c r="I31" s="66"/>
      <c r="J31" s="65">
        <f>(((J15/220)*(60/52.5)*1.6)*0.2)</f>
        <v>4.7180966233766242</v>
      </c>
      <c r="K31" s="17"/>
      <c r="L31" s="48"/>
      <c r="M31" s="48"/>
      <c r="N31" s="48"/>
      <c r="O31" s="48"/>
      <c r="P31" s="48"/>
      <c r="Q31" s="48"/>
      <c r="R31" s="48"/>
      <c r="S31" s="48"/>
      <c r="T31" s="48"/>
      <c r="U31" s="48"/>
    </row>
    <row r="32" spans="1:21" ht="12.75" customHeight="1">
      <c r="A32" s="48"/>
      <c r="B32" s="64" t="s">
        <v>277</v>
      </c>
      <c r="C32" s="154" t="s">
        <v>312</v>
      </c>
      <c r="D32" s="154"/>
      <c r="E32" s="154"/>
      <c r="F32" s="154"/>
      <c r="G32" s="154"/>
      <c r="H32" s="154"/>
      <c r="I32" s="66"/>
      <c r="J32" s="65">
        <f>((((1/26.09)*4.35)*(J15*1.6)/220)*0.2)</f>
        <v>0.68831948151503553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</row>
    <row r="33" spans="1:21" ht="12.75" customHeight="1">
      <c r="A33" s="48"/>
      <c r="B33" s="153" t="s">
        <v>175</v>
      </c>
      <c r="C33" s="153"/>
      <c r="D33" s="153"/>
      <c r="E33" s="153"/>
      <c r="F33" s="153"/>
      <c r="G33" s="153"/>
      <c r="H33" s="153"/>
      <c r="I33" s="153"/>
      <c r="J33" s="68">
        <f>SUM(J23:J32)</f>
        <v>5.4064161048916599</v>
      </c>
      <c r="K33" s="69"/>
      <c r="L33" s="48"/>
      <c r="M33" s="48"/>
      <c r="N33" s="48"/>
      <c r="O33" s="48"/>
      <c r="P33" s="48"/>
      <c r="Q33" s="48"/>
      <c r="R33" s="48"/>
      <c r="S33" s="48"/>
      <c r="T33" s="48"/>
      <c r="U33" s="48"/>
    </row>
    <row r="34" spans="1:21" ht="14.25" customHeight="1">
      <c r="A34" s="48"/>
      <c r="B34" s="70"/>
      <c r="C34" s="70"/>
      <c r="D34" s="70"/>
      <c r="E34" s="70"/>
      <c r="F34" s="70"/>
      <c r="G34" s="70"/>
      <c r="H34" s="70"/>
      <c r="I34" s="70"/>
      <c r="J34" s="71"/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</row>
    <row r="35" spans="1:21" ht="14.25" customHeight="1">
      <c r="A35" s="48"/>
      <c r="B35" s="70"/>
      <c r="C35" s="70"/>
      <c r="D35" s="70"/>
      <c r="E35" s="70"/>
      <c r="F35" s="70"/>
      <c r="G35" s="70"/>
      <c r="H35" s="70"/>
      <c r="I35" s="70"/>
      <c r="J35" s="71"/>
      <c r="K35" s="17"/>
      <c r="L35" s="48"/>
      <c r="M35" s="48"/>
      <c r="N35" s="48"/>
      <c r="O35" s="48"/>
      <c r="P35" s="48"/>
      <c r="Q35" s="48"/>
      <c r="R35" s="48"/>
      <c r="S35" s="48"/>
      <c r="T35" s="48"/>
      <c r="U35" s="48"/>
    </row>
    <row r="36" spans="1:21" ht="12.75" customHeight="1">
      <c r="A36" s="48"/>
      <c r="B36" s="147" t="s">
        <v>176</v>
      </c>
      <c r="C36" s="147"/>
      <c r="D36" s="147"/>
      <c r="E36" s="147"/>
      <c r="F36" s="147"/>
      <c r="G36" s="147"/>
      <c r="H36" s="147"/>
      <c r="I36" s="147"/>
      <c r="J36" s="147"/>
      <c r="K36" s="17"/>
      <c r="L36" s="48"/>
      <c r="M36" s="48"/>
      <c r="N36" s="48"/>
      <c r="O36" s="48"/>
      <c r="P36" s="48"/>
      <c r="Q36" s="48"/>
      <c r="R36" s="48"/>
      <c r="S36" s="48"/>
      <c r="T36" s="48"/>
      <c r="U36" s="48"/>
    </row>
    <row r="37" spans="1:21" ht="12.75" customHeight="1">
      <c r="A37" s="48"/>
      <c r="B37" s="155" t="s">
        <v>177</v>
      </c>
      <c r="C37" s="155"/>
      <c r="D37" s="155"/>
      <c r="E37" s="155"/>
      <c r="F37" s="155"/>
      <c r="G37" s="155"/>
      <c r="H37" s="155"/>
      <c r="I37" s="72" t="s">
        <v>167</v>
      </c>
      <c r="J37" s="72" t="s">
        <v>168</v>
      </c>
      <c r="K37" s="17"/>
      <c r="L37" s="48"/>
      <c r="M37" s="48"/>
      <c r="N37" s="48"/>
      <c r="O37" s="48"/>
      <c r="P37" s="48"/>
      <c r="Q37" s="48"/>
      <c r="R37" s="48"/>
      <c r="S37" s="48"/>
      <c r="T37" s="48"/>
      <c r="U37" s="48"/>
    </row>
    <row r="38" spans="1:21" ht="12.75" customHeight="1">
      <c r="A38" s="48"/>
      <c r="B38" s="155" t="s">
        <v>178</v>
      </c>
      <c r="C38" s="155"/>
      <c r="D38" s="155"/>
      <c r="E38" s="155"/>
      <c r="F38" s="155"/>
      <c r="G38" s="155"/>
      <c r="H38" s="155"/>
      <c r="I38" s="155"/>
      <c r="J38" s="73">
        <f>J33</f>
        <v>5.4064161048916599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</row>
    <row r="39" spans="1:21" ht="12.75" customHeight="1">
      <c r="A39" s="48"/>
      <c r="B39" s="72" t="s">
        <v>140</v>
      </c>
      <c r="C39" s="148" t="s">
        <v>179</v>
      </c>
      <c r="D39" s="148"/>
      <c r="E39" s="148"/>
      <c r="F39" s="148"/>
      <c r="G39" s="148"/>
      <c r="H39" s="148"/>
      <c r="I39" s="74">
        <f>1/12</f>
        <v>8.3333333333333329E-2</v>
      </c>
      <c r="J39" s="75">
        <f>$J$38*I39</f>
        <v>0.45053467540763831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  <c r="U39" s="48"/>
    </row>
    <row r="40" spans="1:21" ht="12.75" customHeight="1">
      <c r="A40" s="48"/>
      <c r="B40" s="72" t="s">
        <v>142</v>
      </c>
      <c r="C40" s="148" t="s">
        <v>180</v>
      </c>
      <c r="D40" s="148"/>
      <c r="E40" s="148"/>
      <c r="F40" s="148"/>
      <c r="G40" s="148"/>
      <c r="H40" s="148"/>
      <c r="I40" s="74">
        <f>((1/12)+(1/12)/3)</f>
        <v>0.1111111111111111</v>
      </c>
      <c r="J40" s="75">
        <f>$J$38*I40</f>
        <v>0.60071290054351778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</row>
    <row r="41" spans="1:21" ht="14.25" customHeight="1">
      <c r="A41" s="48"/>
      <c r="B41" s="155" t="s">
        <v>181</v>
      </c>
      <c r="C41" s="155"/>
      <c r="D41" s="155"/>
      <c r="E41" s="155"/>
      <c r="F41" s="155"/>
      <c r="G41" s="155"/>
      <c r="H41" s="155"/>
      <c r="I41" s="76">
        <f>I39+I40</f>
        <v>0.19444444444444442</v>
      </c>
      <c r="J41" s="77">
        <f>SUM(J39:J40)</f>
        <v>1.0512475759511561</v>
      </c>
      <c r="K41" s="69"/>
      <c r="L41" s="48"/>
      <c r="M41" s="48"/>
      <c r="N41" s="48"/>
      <c r="O41" s="48"/>
      <c r="P41" s="48"/>
      <c r="Q41" s="48"/>
      <c r="R41" s="48"/>
      <c r="S41" s="48"/>
      <c r="T41" s="48"/>
      <c r="U41" s="48"/>
    </row>
    <row r="42" spans="1:21" ht="14.25" customHeight="1">
      <c r="A42" s="48"/>
      <c r="B42" s="78"/>
      <c r="C42" s="79"/>
      <c r="D42" s="79"/>
      <c r="E42" s="79"/>
      <c r="F42" s="79"/>
      <c r="G42" s="79"/>
      <c r="H42" s="79"/>
      <c r="I42" s="80"/>
      <c r="J42" s="81"/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</row>
    <row r="43" spans="1:21" ht="14.25" customHeight="1">
      <c r="A43" s="48"/>
      <c r="B43" s="155" t="s">
        <v>182</v>
      </c>
      <c r="C43" s="155"/>
      <c r="D43" s="155"/>
      <c r="E43" s="155"/>
      <c r="F43" s="155"/>
      <c r="G43" s="155"/>
      <c r="H43" s="155"/>
      <c r="I43" s="72" t="s">
        <v>167</v>
      </c>
      <c r="J43" s="72" t="s">
        <v>168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  <c r="U43" s="48"/>
    </row>
    <row r="44" spans="1:21" ht="14.25" customHeight="1">
      <c r="A44" s="48"/>
      <c r="B44" s="155" t="s">
        <v>183</v>
      </c>
      <c r="C44" s="155"/>
      <c r="D44" s="155"/>
      <c r="E44" s="155"/>
      <c r="F44" s="155"/>
      <c r="G44" s="155"/>
      <c r="H44" s="155"/>
      <c r="I44" s="155"/>
      <c r="J44" s="82">
        <f>J33+J41</f>
        <v>6.4576636808428161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</row>
    <row r="45" spans="1:21" ht="14.25" customHeight="1">
      <c r="A45" s="48"/>
      <c r="B45" s="72" t="s">
        <v>140</v>
      </c>
      <c r="C45" s="148" t="s">
        <v>184</v>
      </c>
      <c r="D45" s="148"/>
      <c r="E45" s="148"/>
      <c r="F45" s="148"/>
      <c r="G45" s="148"/>
      <c r="H45" s="148"/>
      <c r="I45" s="74">
        <v>0.2</v>
      </c>
      <c r="J45" s="75">
        <f t="shared" ref="J45:J52" si="0">$J$44*I45</f>
        <v>1.2915327361685633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1:21" ht="12.75" customHeight="1">
      <c r="A46" s="48"/>
      <c r="B46" s="72" t="s">
        <v>142</v>
      </c>
      <c r="C46" s="148" t="s">
        <v>185</v>
      </c>
      <c r="D46" s="148"/>
      <c r="E46" s="148"/>
      <c r="F46" s="148"/>
      <c r="G46" s="148"/>
      <c r="H46" s="148"/>
      <c r="I46" s="74">
        <v>2.5000000000000001E-2</v>
      </c>
      <c r="J46" s="75">
        <f t="shared" si="0"/>
        <v>0.16144159202107042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</row>
    <row r="47" spans="1:21" ht="14.25" customHeight="1">
      <c r="A47" s="48"/>
      <c r="B47" s="72" t="s">
        <v>145</v>
      </c>
      <c r="C47" s="148" t="s">
        <v>186</v>
      </c>
      <c r="D47" s="148"/>
      <c r="E47" s="148"/>
      <c r="F47" s="148"/>
      <c r="G47" s="148"/>
      <c r="H47" s="148"/>
      <c r="I47" s="83">
        <v>0</v>
      </c>
      <c r="J47" s="75">
        <f t="shared" si="0"/>
        <v>0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</row>
    <row r="48" spans="1:21" ht="12.75" customHeight="1">
      <c r="A48" s="48"/>
      <c r="B48" s="72" t="s">
        <v>148</v>
      </c>
      <c r="C48" s="148" t="s">
        <v>187</v>
      </c>
      <c r="D48" s="148"/>
      <c r="E48" s="148"/>
      <c r="F48" s="148"/>
      <c r="G48" s="148"/>
      <c r="H48" s="148"/>
      <c r="I48" s="74">
        <v>1.4999999999999999E-2</v>
      </c>
      <c r="J48" s="75">
        <f t="shared" si="0"/>
        <v>9.686495521264224E-2</v>
      </c>
      <c r="K48" s="17"/>
      <c r="L48" s="48"/>
      <c r="M48" s="48"/>
      <c r="N48" s="48"/>
      <c r="O48" s="48"/>
      <c r="P48" s="48"/>
      <c r="Q48" s="48"/>
      <c r="R48" s="48"/>
      <c r="S48" s="48"/>
      <c r="T48" s="48"/>
      <c r="U48" s="48"/>
    </row>
    <row r="49" spans="1:21" ht="14.25" customHeight="1">
      <c r="A49" s="48"/>
      <c r="B49" s="72" t="s">
        <v>173</v>
      </c>
      <c r="C49" s="148" t="s">
        <v>188</v>
      </c>
      <c r="D49" s="148"/>
      <c r="E49" s="148"/>
      <c r="F49" s="148"/>
      <c r="G49" s="148"/>
      <c r="H49" s="148"/>
      <c r="I49" s="74">
        <v>0.01</v>
      </c>
      <c r="J49" s="75">
        <f t="shared" si="0"/>
        <v>6.4576636808428164E-2</v>
      </c>
      <c r="K49" s="17"/>
      <c r="L49" s="48"/>
      <c r="M49" s="48"/>
      <c r="N49" s="48"/>
      <c r="O49" s="48"/>
      <c r="P49" s="48"/>
      <c r="Q49" s="48"/>
      <c r="R49" s="48"/>
      <c r="S49" s="48"/>
      <c r="T49" s="48"/>
      <c r="U49" s="48"/>
    </row>
    <row r="50" spans="1:21" ht="14.25" customHeight="1">
      <c r="A50" s="48"/>
      <c r="B50" s="72" t="s">
        <v>189</v>
      </c>
      <c r="C50" s="148" t="s">
        <v>190</v>
      </c>
      <c r="D50" s="148"/>
      <c r="E50" s="148"/>
      <c r="F50" s="148"/>
      <c r="G50" s="148"/>
      <c r="H50" s="148"/>
      <c r="I50" s="74">
        <v>6.0000000000000001E-3</v>
      </c>
      <c r="J50" s="75">
        <f t="shared" si="0"/>
        <v>3.8745982085056897E-2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</row>
    <row r="51" spans="1:21" ht="14.25" customHeight="1">
      <c r="A51" s="48"/>
      <c r="B51" s="72" t="s">
        <v>191</v>
      </c>
      <c r="C51" s="148" t="s">
        <v>192</v>
      </c>
      <c r="D51" s="148"/>
      <c r="E51" s="148"/>
      <c r="F51" s="148"/>
      <c r="G51" s="148"/>
      <c r="H51" s="148"/>
      <c r="I51" s="74">
        <v>2E-3</v>
      </c>
      <c r="J51" s="75">
        <f t="shared" si="0"/>
        <v>1.2915327361685632E-2</v>
      </c>
      <c r="K51" s="17"/>
      <c r="L51" s="48"/>
      <c r="M51" s="48"/>
      <c r="N51" s="48"/>
      <c r="O51" s="48"/>
      <c r="P51" s="48"/>
      <c r="Q51" s="48"/>
      <c r="R51" s="48"/>
      <c r="S51" s="48"/>
      <c r="T51" s="48"/>
      <c r="U51" s="48"/>
    </row>
    <row r="52" spans="1:21" ht="14.25" customHeight="1">
      <c r="A52" s="48"/>
      <c r="B52" s="72" t="s">
        <v>193</v>
      </c>
      <c r="C52" s="148" t="s">
        <v>194</v>
      </c>
      <c r="D52" s="148"/>
      <c r="E52" s="148"/>
      <c r="F52" s="148"/>
      <c r="G52" s="148"/>
      <c r="H52" s="148"/>
      <c r="I52" s="74">
        <v>0.08</v>
      </c>
      <c r="J52" s="75">
        <f t="shared" si="0"/>
        <v>0.51661309446742532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  <c r="U52" s="48"/>
    </row>
    <row r="53" spans="1:21" ht="14.25" customHeight="1">
      <c r="A53" s="48"/>
      <c r="B53" s="155" t="s">
        <v>195</v>
      </c>
      <c r="C53" s="155"/>
      <c r="D53" s="155"/>
      <c r="E53" s="155"/>
      <c r="F53" s="155"/>
      <c r="G53" s="155"/>
      <c r="H53" s="155"/>
      <c r="I53" s="76">
        <f>SUM(I45:I52)</f>
        <v>0.33800000000000002</v>
      </c>
      <c r="J53" s="77">
        <f>SUM(J45:J52)</f>
        <v>2.1826903241248719</v>
      </c>
      <c r="K53" s="69"/>
      <c r="L53" s="48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4.25" customHeight="1">
      <c r="A54" s="48"/>
      <c r="B54" s="16"/>
      <c r="C54" s="70"/>
      <c r="D54" s="70"/>
      <c r="E54" s="70"/>
      <c r="F54" s="70"/>
      <c r="G54" s="70"/>
      <c r="H54" s="70"/>
      <c r="I54" s="84"/>
      <c r="J54" s="85"/>
      <c r="K54" s="69"/>
      <c r="L54" s="48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2.75" customHeight="1">
      <c r="A55" s="48"/>
      <c r="B55" s="155" t="s">
        <v>196</v>
      </c>
      <c r="C55" s="155"/>
      <c r="D55" s="155"/>
      <c r="E55" s="155"/>
      <c r="F55" s="155"/>
      <c r="G55" s="155"/>
      <c r="H55" s="155"/>
      <c r="I55" s="76"/>
      <c r="J55" s="72" t="s">
        <v>168</v>
      </c>
      <c r="K55" s="17"/>
      <c r="L55" s="48"/>
      <c r="M55" s="48"/>
      <c r="N55" s="48"/>
      <c r="O55" s="48"/>
      <c r="P55" s="48"/>
      <c r="Q55" s="48"/>
      <c r="R55" s="48"/>
      <c r="S55" s="48"/>
      <c r="T55" s="48"/>
      <c r="U55" s="48"/>
    </row>
    <row r="56" spans="1:21" ht="12.75" customHeight="1">
      <c r="A56" s="87"/>
      <c r="B56" s="72" t="s">
        <v>140</v>
      </c>
      <c r="C56" s="148" t="s">
        <v>197</v>
      </c>
      <c r="D56" s="148"/>
      <c r="E56" s="148"/>
      <c r="F56" s="148"/>
      <c r="G56" s="148"/>
      <c r="H56" s="148"/>
      <c r="I56" s="122"/>
      <c r="J56" s="75">
        <v>0</v>
      </c>
      <c r="K56" s="89"/>
      <c r="L56" s="87"/>
      <c r="M56" s="87"/>
      <c r="N56" s="87"/>
      <c r="O56" s="87"/>
      <c r="P56" s="87"/>
      <c r="Q56" s="87"/>
      <c r="R56" s="87"/>
      <c r="S56" s="87"/>
      <c r="T56" s="87"/>
      <c r="U56" s="87"/>
    </row>
    <row r="57" spans="1:21" ht="14.25" customHeight="1">
      <c r="A57" s="48"/>
      <c r="B57" s="72" t="s">
        <v>142</v>
      </c>
      <c r="C57" s="148" t="s">
        <v>198</v>
      </c>
      <c r="D57" s="148"/>
      <c r="E57" s="148"/>
      <c r="F57" s="148"/>
      <c r="G57" s="148"/>
      <c r="H57" s="148"/>
      <c r="I57" s="75"/>
      <c r="J57" s="75">
        <v>0</v>
      </c>
      <c r="K57" s="17"/>
      <c r="L57" s="48"/>
      <c r="M57" s="48"/>
      <c r="N57" s="48"/>
      <c r="O57" s="48"/>
      <c r="P57" s="48"/>
      <c r="Q57" s="48"/>
      <c r="R57" s="48"/>
      <c r="S57" s="48"/>
      <c r="T57" s="48"/>
      <c r="U57" s="48"/>
    </row>
    <row r="58" spans="1:21" ht="14.25" customHeight="1">
      <c r="A58" s="48"/>
      <c r="B58" s="72" t="s">
        <v>145</v>
      </c>
      <c r="C58" s="148" t="s">
        <v>199</v>
      </c>
      <c r="D58" s="148"/>
      <c r="E58" s="148"/>
      <c r="F58" s="148"/>
      <c r="G58" s="148"/>
      <c r="H58" s="148"/>
      <c r="I58" s="75"/>
      <c r="J58" s="75">
        <v>0</v>
      </c>
      <c r="K58" s="17"/>
      <c r="L58" s="48"/>
      <c r="M58" s="48"/>
      <c r="N58" s="48"/>
      <c r="O58" s="48"/>
      <c r="P58" s="48"/>
      <c r="Q58" s="48"/>
      <c r="R58" s="48"/>
      <c r="S58" s="48"/>
      <c r="T58" s="48"/>
      <c r="U58" s="48"/>
    </row>
    <row r="59" spans="1:21" ht="14.25" customHeight="1">
      <c r="A59" s="48"/>
      <c r="B59" s="72" t="s">
        <v>148</v>
      </c>
      <c r="C59" s="148" t="s">
        <v>200</v>
      </c>
      <c r="D59" s="148"/>
      <c r="E59" s="148"/>
      <c r="F59" s="148"/>
      <c r="G59" s="148"/>
      <c r="H59" s="148"/>
      <c r="I59" s="123"/>
      <c r="J59" s="123">
        <v>0</v>
      </c>
      <c r="K59" s="91"/>
      <c r="L59" s="48"/>
      <c r="M59" s="48"/>
      <c r="N59" s="48"/>
      <c r="O59" s="48"/>
      <c r="P59" s="48"/>
      <c r="Q59" s="48"/>
      <c r="R59" s="48"/>
      <c r="S59" s="48"/>
      <c r="T59" s="48"/>
      <c r="U59" s="48"/>
    </row>
    <row r="60" spans="1:21" ht="14.25" customHeight="1">
      <c r="A60" s="48"/>
      <c r="B60" s="72" t="s">
        <v>173</v>
      </c>
      <c r="C60" s="148" t="s">
        <v>201</v>
      </c>
      <c r="D60" s="148"/>
      <c r="E60" s="148"/>
      <c r="F60" s="148"/>
      <c r="G60" s="148"/>
      <c r="H60" s="148"/>
      <c r="I60" s="123">
        <v>0</v>
      </c>
      <c r="J60" s="123">
        <v>0</v>
      </c>
      <c r="K60" s="113"/>
      <c r="L60" s="48"/>
      <c r="M60" s="48"/>
      <c r="N60" s="48"/>
      <c r="O60" s="48"/>
      <c r="P60" s="48"/>
      <c r="Q60" s="48"/>
      <c r="R60" s="48"/>
      <c r="S60" s="48"/>
      <c r="T60" s="48"/>
      <c r="U60" s="48"/>
    </row>
    <row r="61" spans="1:21" ht="14.25" customHeight="1">
      <c r="A61" s="48"/>
      <c r="B61" s="72" t="s">
        <v>189</v>
      </c>
      <c r="C61" s="148" t="s">
        <v>202</v>
      </c>
      <c r="D61" s="148"/>
      <c r="E61" s="148"/>
      <c r="F61" s="148"/>
      <c r="G61" s="148"/>
      <c r="H61" s="148"/>
      <c r="I61" s="123">
        <v>0</v>
      </c>
      <c r="J61" s="123">
        <v>0</v>
      </c>
      <c r="K61" s="92"/>
      <c r="L61" s="48"/>
      <c r="M61" s="48"/>
      <c r="N61" s="48"/>
      <c r="O61" s="48"/>
      <c r="P61" s="48"/>
      <c r="Q61" s="48"/>
      <c r="R61" s="48"/>
      <c r="S61" s="48"/>
      <c r="T61" s="48"/>
      <c r="U61" s="48"/>
    </row>
    <row r="62" spans="1:21" ht="14.25" customHeight="1">
      <c r="A62" s="48"/>
      <c r="B62" s="155" t="s">
        <v>203</v>
      </c>
      <c r="C62" s="155"/>
      <c r="D62" s="155"/>
      <c r="E62" s="155"/>
      <c r="F62" s="155"/>
      <c r="G62" s="155"/>
      <c r="H62" s="155"/>
      <c r="I62" s="155"/>
      <c r="J62" s="77">
        <f>SUM(J56:J61)</f>
        <v>0</v>
      </c>
      <c r="K62" s="69"/>
      <c r="L62" s="48"/>
      <c r="M62" s="48"/>
      <c r="N62" s="48"/>
      <c r="O62" s="48"/>
      <c r="P62" s="48"/>
      <c r="Q62" s="48"/>
      <c r="R62" s="48"/>
      <c r="S62" s="48"/>
      <c r="T62" s="48"/>
      <c r="U62" s="48"/>
    </row>
    <row r="63" spans="1:21" ht="14.25" customHeight="1">
      <c r="A63" s="48"/>
      <c r="B63" s="16"/>
      <c r="C63" s="70"/>
      <c r="D63" s="70"/>
      <c r="E63" s="70"/>
      <c r="F63" s="70"/>
      <c r="G63" s="70"/>
      <c r="H63" s="70"/>
      <c r="I63" s="84"/>
      <c r="J63" s="85"/>
      <c r="K63" s="17"/>
      <c r="L63" s="48"/>
      <c r="M63" s="48"/>
      <c r="N63" s="48"/>
      <c r="O63" s="48"/>
      <c r="P63" s="48"/>
      <c r="Q63" s="48"/>
      <c r="R63" s="48"/>
      <c r="S63" s="48"/>
      <c r="T63" s="48"/>
      <c r="U63" s="48"/>
    </row>
    <row r="64" spans="1:21" ht="14.25" customHeight="1">
      <c r="A64" s="48"/>
      <c r="B64" s="147" t="s">
        <v>204</v>
      </c>
      <c r="C64" s="147"/>
      <c r="D64" s="147"/>
      <c r="E64" s="147"/>
      <c r="F64" s="147"/>
      <c r="G64" s="147"/>
      <c r="H64" s="147"/>
      <c r="I64" s="147"/>
      <c r="J64" s="147"/>
      <c r="K64" s="17"/>
      <c r="L64" s="48"/>
      <c r="M64" s="48"/>
      <c r="N64" s="48"/>
      <c r="O64" s="48"/>
      <c r="P64" s="48"/>
      <c r="Q64" s="48"/>
      <c r="R64" s="48"/>
      <c r="S64" s="48"/>
      <c r="T64" s="48"/>
      <c r="U64" s="48"/>
    </row>
    <row r="65" spans="1:21" ht="12.75" customHeight="1">
      <c r="A65" s="48"/>
      <c r="B65" s="155" t="s">
        <v>205</v>
      </c>
      <c r="C65" s="155"/>
      <c r="D65" s="155"/>
      <c r="E65" s="155"/>
      <c r="F65" s="155"/>
      <c r="G65" s="155"/>
      <c r="H65" s="155"/>
      <c r="I65" s="155"/>
      <c r="J65" s="72" t="s">
        <v>168</v>
      </c>
      <c r="K65" s="17"/>
      <c r="L65" s="48"/>
      <c r="M65" s="48"/>
      <c r="N65" s="48"/>
      <c r="O65" s="48"/>
      <c r="P65" s="48"/>
      <c r="Q65" s="48"/>
      <c r="R65" s="48"/>
      <c r="S65" s="48"/>
      <c r="T65" s="48"/>
      <c r="U65" s="48"/>
    </row>
    <row r="66" spans="1:21" ht="12.75" customHeight="1">
      <c r="A66" s="48"/>
      <c r="B66" s="72" t="s">
        <v>206</v>
      </c>
      <c r="C66" s="148" t="s">
        <v>207</v>
      </c>
      <c r="D66" s="148"/>
      <c r="E66" s="148"/>
      <c r="F66" s="148"/>
      <c r="G66" s="148"/>
      <c r="H66" s="148"/>
      <c r="I66" s="148"/>
      <c r="J66" s="75">
        <f>J41</f>
        <v>1.0512475759511561</v>
      </c>
      <c r="K66" s="17"/>
      <c r="L66" s="48"/>
      <c r="M66" s="48"/>
      <c r="N66" s="48"/>
      <c r="O66" s="48"/>
      <c r="P66" s="48"/>
      <c r="Q66" s="48"/>
      <c r="R66" s="48"/>
      <c r="S66" s="48"/>
      <c r="T66" s="48"/>
      <c r="U66" s="48"/>
    </row>
    <row r="67" spans="1:21" ht="14.25" customHeight="1">
      <c r="A67" s="48"/>
      <c r="B67" s="72" t="s">
        <v>208</v>
      </c>
      <c r="C67" s="148" t="s">
        <v>209</v>
      </c>
      <c r="D67" s="148"/>
      <c r="E67" s="148"/>
      <c r="F67" s="148"/>
      <c r="G67" s="148"/>
      <c r="H67" s="148"/>
      <c r="I67" s="148"/>
      <c r="J67" s="75">
        <f>J53</f>
        <v>2.1826903241248719</v>
      </c>
      <c r="K67" s="17"/>
      <c r="L67" s="48"/>
      <c r="M67" s="48"/>
      <c r="N67" s="48"/>
      <c r="O67" s="48"/>
      <c r="P67" s="48"/>
      <c r="Q67" s="48"/>
      <c r="R67" s="48"/>
      <c r="S67" s="48"/>
      <c r="T67" s="48"/>
      <c r="U67" s="48"/>
    </row>
    <row r="68" spans="1:21" ht="14.25" customHeight="1">
      <c r="A68" s="48"/>
      <c r="B68" s="72" t="s">
        <v>210</v>
      </c>
      <c r="C68" s="148" t="s">
        <v>211</v>
      </c>
      <c r="D68" s="148"/>
      <c r="E68" s="148"/>
      <c r="F68" s="148"/>
      <c r="G68" s="148"/>
      <c r="H68" s="148"/>
      <c r="I68" s="148"/>
      <c r="J68" s="75">
        <f>J62</f>
        <v>0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</row>
    <row r="69" spans="1:21" ht="14.25" customHeight="1">
      <c r="A69" s="87"/>
      <c r="B69" s="155" t="s">
        <v>212</v>
      </c>
      <c r="C69" s="155"/>
      <c r="D69" s="155"/>
      <c r="E69" s="155"/>
      <c r="F69" s="155"/>
      <c r="G69" s="155"/>
      <c r="H69" s="155"/>
      <c r="I69" s="155"/>
      <c r="J69" s="77">
        <f>SUM(J66:J68)</f>
        <v>3.233937900076028</v>
      </c>
      <c r="K69" s="69"/>
      <c r="L69" s="87"/>
      <c r="M69" s="87"/>
      <c r="N69" s="87"/>
      <c r="O69" s="87"/>
      <c r="P69" s="87"/>
      <c r="Q69" s="87"/>
      <c r="R69" s="87"/>
      <c r="S69" s="87"/>
      <c r="T69" s="87"/>
      <c r="U69" s="87"/>
    </row>
    <row r="70" spans="1:21" ht="14.25" customHeight="1">
      <c r="A70" s="48"/>
      <c r="B70" s="156"/>
      <c r="C70" s="156"/>
      <c r="D70" s="156"/>
      <c r="E70" s="156"/>
      <c r="F70" s="156"/>
      <c r="G70" s="156"/>
      <c r="H70" s="156"/>
      <c r="I70" s="156"/>
      <c r="J70" s="156"/>
      <c r="K70" s="17"/>
      <c r="L70" s="48"/>
      <c r="M70" s="48"/>
      <c r="N70" s="48"/>
      <c r="O70" s="48"/>
      <c r="P70" s="48"/>
      <c r="Q70" s="48"/>
      <c r="R70" s="48"/>
      <c r="S70" s="48"/>
      <c r="T70" s="48"/>
      <c r="U70" s="48"/>
    </row>
    <row r="71" spans="1:21" ht="14.25" customHeight="1">
      <c r="A71" s="48"/>
      <c r="B71" s="93"/>
      <c r="C71" s="93"/>
      <c r="D71" s="93"/>
      <c r="E71" s="93"/>
      <c r="F71" s="93"/>
      <c r="G71" s="93"/>
      <c r="H71" s="93"/>
      <c r="I71" s="93"/>
      <c r="J71" s="93"/>
      <c r="K71" s="17"/>
      <c r="L71" s="48"/>
      <c r="M71" s="48"/>
      <c r="N71" s="48"/>
      <c r="O71" s="48"/>
      <c r="P71" s="48"/>
      <c r="Q71" s="48"/>
      <c r="R71" s="48"/>
      <c r="S71" s="48"/>
      <c r="T71" s="48"/>
      <c r="U71" s="48"/>
    </row>
    <row r="72" spans="1:21" ht="14.25" customHeight="1">
      <c r="A72" s="48"/>
      <c r="B72" s="147" t="s">
        <v>213</v>
      </c>
      <c r="C72" s="147"/>
      <c r="D72" s="147"/>
      <c r="E72" s="147"/>
      <c r="F72" s="147"/>
      <c r="G72" s="147"/>
      <c r="H72" s="147"/>
      <c r="I72" s="147"/>
      <c r="J72" s="147"/>
      <c r="K72" s="17"/>
      <c r="L72" s="48"/>
      <c r="M72" s="48"/>
      <c r="N72" s="48"/>
      <c r="O72" s="48"/>
      <c r="P72" s="48"/>
      <c r="Q72" s="48"/>
      <c r="R72" s="48"/>
      <c r="S72" s="48"/>
      <c r="T72" s="48"/>
      <c r="U72" s="48"/>
    </row>
    <row r="73" spans="1:21" ht="14.25" customHeight="1">
      <c r="A73" s="48"/>
      <c r="B73" s="72">
        <v>3</v>
      </c>
      <c r="C73" s="155" t="s">
        <v>214</v>
      </c>
      <c r="D73" s="155"/>
      <c r="E73" s="155"/>
      <c r="F73" s="155"/>
      <c r="G73" s="155"/>
      <c r="H73" s="155"/>
      <c r="I73" s="72" t="s">
        <v>167</v>
      </c>
      <c r="J73" s="72" t="s">
        <v>168</v>
      </c>
      <c r="K73" s="17"/>
      <c r="L73" s="48"/>
      <c r="M73" s="48"/>
      <c r="N73" s="48"/>
      <c r="O73" s="48"/>
      <c r="P73" s="48"/>
      <c r="Q73" s="48"/>
      <c r="R73" s="48"/>
      <c r="S73" s="48"/>
      <c r="T73" s="48"/>
      <c r="U73" s="48"/>
    </row>
    <row r="74" spans="1:21" ht="14.25" customHeight="1">
      <c r="A74" s="48"/>
      <c r="B74" s="155" t="s">
        <v>178</v>
      </c>
      <c r="C74" s="155"/>
      <c r="D74" s="155"/>
      <c r="E74" s="155"/>
      <c r="F74" s="155"/>
      <c r="G74" s="155"/>
      <c r="H74" s="155"/>
      <c r="I74" s="155"/>
      <c r="J74" s="82">
        <f>J33</f>
        <v>5.4064161048916599</v>
      </c>
      <c r="K74" s="17"/>
      <c r="L74" s="48"/>
      <c r="M74" s="48"/>
      <c r="N74" s="48"/>
      <c r="O74" s="48"/>
      <c r="P74" s="48"/>
      <c r="Q74" s="48"/>
      <c r="R74" s="48"/>
      <c r="S74" s="48"/>
      <c r="T74" s="48"/>
      <c r="U74" s="48"/>
    </row>
    <row r="75" spans="1:21" ht="14.25" customHeight="1">
      <c r="A75" s="48"/>
      <c r="B75" s="72" t="s">
        <v>140</v>
      </c>
      <c r="C75" s="148" t="s">
        <v>215</v>
      </c>
      <c r="D75" s="148"/>
      <c r="E75" s="148"/>
      <c r="F75" s="148"/>
      <c r="G75" s="148"/>
      <c r="H75" s="148"/>
      <c r="I75" s="74">
        <f>((1/12)*0.05)</f>
        <v>4.1666666666666666E-3</v>
      </c>
      <c r="J75" s="75">
        <f>$J$74*I75</f>
        <v>2.2526733770381915E-2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  <c r="U75" s="48"/>
    </row>
    <row r="76" spans="1:21" ht="14.25" customHeight="1">
      <c r="A76" s="48"/>
      <c r="B76" s="72" t="s">
        <v>142</v>
      </c>
      <c r="C76" s="148" t="s">
        <v>216</v>
      </c>
      <c r="D76" s="148"/>
      <c r="E76" s="148"/>
      <c r="F76" s="148"/>
      <c r="G76" s="148"/>
      <c r="H76" s="148"/>
      <c r="I76" s="74">
        <f>I75*0.08</f>
        <v>3.3333333333333332E-4</v>
      </c>
      <c r="J76" s="75">
        <f>$J$74*I76</f>
        <v>1.8021387016305531E-3</v>
      </c>
      <c r="K76" s="69"/>
      <c r="L76" s="48"/>
      <c r="M76" s="48"/>
      <c r="N76" s="48"/>
      <c r="O76" s="48"/>
      <c r="P76" s="48"/>
      <c r="Q76" s="48"/>
      <c r="R76" s="48"/>
      <c r="S76" s="48"/>
      <c r="T76" s="48"/>
      <c r="U76" s="48"/>
    </row>
    <row r="77" spans="1:21" ht="14.25" customHeight="1">
      <c r="A77" s="48"/>
      <c r="B77" s="72" t="s">
        <v>145</v>
      </c>
      <c r="C77" s="148" t="s">
        <v>217</v>
      </c>
      <c r="D77" s="148"/>
      <c r="E77" s="148"/>
      <c r="F77" s="148"/>
      <c r="G77" s="148"/>
      <c r="H77" s="148"/>
      <c r="I77" s="74">
        <f>(7/30)/12</f>
        <v>1.9444444444444445E-2</v>
      </c>
      <c r="J77" s="75">
        <f>$J$74*I77</f>
        <v>0.10512475759511561</v>
      </c>
      <c r="K77" s="94" t="s">
        <v>218</v>
      </c>
      <c r="L77" s="48"/>
      <c r="M77" s="48"/>
      <c r="N77" s="48"/>
      <c r="O77" s="48"/>
      <c r="P77" s="48"/>
      <c r="Q77" s="48"/>
      <c r="R77" s="48"/>
      <c r="S77" s="48"/>
      <c r="T77" s="48"/>
      <c r="U77" s="48"/>
    </row>
    <row r="78" spans="1:21" ht="14.25" customHeight="1">
      <c r="A78" s="48"/>
      <c r="B78" s="72" t="s">
        <v>148</v>
      </c>
      <c r="C78" s="148" t="s">
        <v>219</v>
      </c>
      <c r="D78" s="148"/>
      <c r="E78" s="148"/>
      <c r="F78" s="148"/>
      <c r="G78" s="148"/>
      <c r="H78" s="148"/>
      <c r="I78" s="74">
        <f>I77*I53</f>
        <v>6.5722222222222224E-3</v>
      </c>
      <c r="J78" s="75">
        <f>$J$74*I78</f>
        <v>3.5532168067149074E-2</v>
      </c>
      <c r="K78" s="95"/>
      <c r="L78" s="48"/>
      <c r="M78" s="48"/>
      <c r="N78" s="48"/>
      <c r="O78" s="48"/>
      <c r="P78" s="48"/>
      <c r="Q78" s="48"/>
      <c r="R78" s="48"/>
      <c r="S78" s="48"/>
      <c r="T78" s="48"/>
      <c r="U78" s="48"/>
    </row>
    <row r="79" spans="1:21" ht="14.25" customHeight="1">
      <c r="A79" s="17"/>
      <c r="B79" s="72" t="s">
        <v>173</v>
      </c>
      <c r="C79" s="148" t="s">
        <v>220</v>
      </c>
      <c r="D79" s="148"/>
      <c r="E79" s="148"/>
      <c r="F79" s="148"/>
      <c r="G79" s="148"/>
      <c r="H79" s="148"/>
      <c r="I79" s="74">
        <f>(0.4*0.08)</f>
        <v>3.2000000000000001E-2</v>
      </c>
      <c r="J79" s="75">
        <f>$J$74*I79</f>
        <v>0.17300531535653313</v>
      </c>
      <c r="K79" s="69"/>
      <c r="L79" s="17"/>
      <c r="M79" s="17"/>
      <c r="N79" s="17"/>
      <c r="O79" s="17"/>
      <c r="P79" s="17"/>
      <c r="Q79" s="17"/>
      <c r="R79" s="17"/>
      <c r="S79" s="17"/>
      <c r="T79" s="17"/>
      <c r="U79" s="17"/>
    </row>
    <row r="80" spans="1:21" ht="14.25" customHeight="1">
      <c r="A80" s="48"/>
      <c r="B80" s="155" t="s">
        <v>221</v>
      </c>
      <c r="C80" s="155"/>
      <c r="D80" s="155"/>
      <c r="E80" s="155"/>
      <c r="F80" s="155"/>
      <c r="G80" s="155"/>
      <c r="H80" s="155"/>
      <c r="I80" s="76">
        <f>SUM(I75:I79)</f>
        <v>6.2516666666666665E-2</v>
      </c>
      <c r="J80" s="77">
        <f>SUM(J75:J79)</f>
        <v>0.33799111349081024</v>
      </c>
      <c r="K80" s="69"/>
      <c r="L80" s="48"/>
      <c r="M80" s="48"/>
      <c r="N80" s="48"/>
      <c r="O80" s="48"/>
      <c r="P80" s="48"/>
      <c r="Q80" s="48"/>
      <c r="R80" s="48"/>
      <c r="S80" s="48"/>
      <c r="T80" s="48"/>
      <c r="U80" s="48"/>
    </row>
    <row r="81" spans="1:21" ht="14.25" customHeight="1">
      <c r="A81" s="87"/>
      <c r="B81" s="157"/>
      <c r="C81" s="157"/>
      <c r="D81" s="157"/>
      <c r="E81" s="157"/>
      <c r="F81" s="157"/>
      <c r="G81" s="157"/>
      <c r="H81" s="157"/>
      <c r="I81" s="157"/>
      <c r="J81" s="157"/>
      <c r="K81" s="89"/>
      <c r="L81" s="87"/>
      <c r="M81" s="87"/>
      <c r="N81" s="87"/>
      <c r="O81" s="87"/>
      <c r="P81" s="87"/>
      <c r="Q81" s="87"/>
      <c r="R81" s="87"/>
      <c r="S81" s="87"/>
      <c r="T81" s="87"/>
      <c r="U81" s="87"/>
    </row>
    <row r="82" spans="1:21" ht="14.25" customHeight="1">
      <c r="A82" s="87"/>
      <c r="B82" s="70"/>
      <c r="C82" s="70"/>
      <c r="D82" s="70"/>
      <c r="E82" s="70"/>
      <c r="F82" s="70"/>
      <c r="G82" s="70"/>
      <c r="H82" s="70"/>
      <c r="I82" s="70"/>
      <c r="J82" s="70"/>
      <c r="K82" s="89"/>
      <c r="L82" s="87"/>
      <c r="M82" s="87"/>
      <c r="N82" s="87"/>
      <c r="O82" s="87"/>
      <c r="P82" s="87"/>
      <c r="Q82" s="87"/>
      <c r="R82" s="87"/>
      <c r="S82" s="87"/>
      <c r="T82" s="87"/>
      <c r="U82" s="87"/>
    </row>
    <row r="83" spans="1:21" ht="14.25" customHeight="1">
      <c r="A83" s="48"/>
      <c r="B83" s="147" t="s">
        <v>222</v>
      </c>
      <c r="C83" s="147"/>
      <c r="D83" s="147"/>
      <c r="E83" s="147"/>
      <c r="F83" s="147"/>
      <c r="G83" s="147"/>
      <c r="H83" s="147"/>
      <c r="I83" s="147"/>
      <c r="J83" s="147"/>
      <c r="K83" s="17"/>
      <c r="L83" s="48"/>
      <c r="M83" s="48"/>
      <c r="N83" s="48"/>
      <c r="O83" s="48"/>
      <c r="P83" s="48"/>
      <c r="Q83" s="48"/>
      <c r="R83" s="48"/>
      <c r="S83" s="48"/>
      <c r="T83" s="48"/>
      <c r="U83" s="48"/>
    </row>
    <row r="84" spans="1:21" ht="14.25" customHeight="1">
      <c r="A84" s="17"/>
      <c r="B84" s="155" t="s">
        <v>223</v>
      </c>
      <c r="C84" s="155"/>
      <c r="D84" s="155"/>
      <c r="E84" s="155"/>
      <c r="F84" s="155"/>
      <c r="G84" s="155"/>
      <c r="H84" s="155"/>
      <c r="I84" s="72" t="s">
        <v>167</v>
      </c>
      <c r="J84" s="72" t="s">
        <v>168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</row>
    <row r="85" spans="1:21" ht="14.25" customHeight="1">
      <c r="A85" s="48"/>
      <c r="B85" s="163" t="s">
        <v>178</v>
      </c>
      <c r="C85" s="163"/>
      <c r="D85" s="163"/>
      <c r="E85" s="163"/>
      <c r="F85" s="163"/>
      <c r="G85" s="163"/>
      <c r="H85" s="163"/>
      <c r="I85" s="163"/>
      <c r="J85" s="96">
        <f>J33</f>
        <v>5.4064161048916599</v>
      </c>
      <c r="K85" s="17"/>
      <c r="L85" s="48"/>
      <c r="M85" s="48"/>
      <c r="N85" s="48"/>
      <c r="O85" s="48"/>
      <c r="P85" s="48"/>
      <c r="Q85" s="48"/>
      <c r="R85" s="48"/>
      <c r="S85" s="48"/>
      <c r="T85" s="48"/>
      <c r="U85" s="48"/>
    </row>
    <row r="86" spans="1:21" ht="14.25" customHeight="1">
      <c r="A86" s="48"/>
      <c r="B86" s="72" t="s">
        <v>140</v>
      </c>
      <c r="C86" s="148" t="s">
        <v>224</v>
      </c>
      <c r="D86" s="148"/>
      <c r="E86" s="148"/>
      <c r="F86" s="148"/>
      <c r="G86" s="148"/>
      <c r="H86" s="148"/>
      <c r="I86" s="74">
        <f>I40/12</f>
        <v>9.2592592592592587E-3</v>
      </c>
      <c r="J86" s="75">
        <f t="shared" ref="J86:J91" si="1">$J$85*I86</f>
        <v>5.0059408378626477E-2</v>
      </c>
      <c r="K86" s="97"/>
      <c r="L86" s="48"/>
      <c r="M86" s="48"/>
      <c r="N86" s="48"/>
      <c r="O86" s="48"/>
      <c r="P86" s="48"/>
      <c r="Q86" s="48"/>
      <c r="R86" s="48"/>
      <c r="S86" s="48"/>
      <c r="T86" s="48"/>
      <c r="U86" s="48"/>
    </row>
    <row r="87" spans="1:21" ht="12.75" customHeight="1">
      <c r="A87" s="48"/>
      <c r="B87" s="72" t="s">
        <v>142</v>
      </c>
      <c r="C87" s="148" t="s">
        <v>225</v>
      </c>
      <c r="D87" s="148"/>
      <c r="E87" s="148"/>
      <c r="F87" s="148"/>
      <c r="G87" s="148"/>
      <c r="H87" s="148"/>
      <c r="I87" s="74">
        <f>(5.96/30)*(1/12)</f>
        <v>1.6555555555555553E-2</v>
      </c>
      <c r="J87" s="75">
        <f t="shared" si="1"/>
        <v>8.9506222180984127E-2</v>
      </c>
      <c r="K87" s="97"/>
      <c r="L87" s="48"/>
      <c r="M87" s="48"/>
      <c r="N87" s="48"/>
      <c r="O87" s="48"/>
      <c r="P87" s="48"/>
      <c r="Q87" s="48"/>
      <c r="R87" s="48"/>
      <c r="S87" s="48"/>
      <c r="T87" s="48"/>
      <c r="U87" s="48"/>
    </row>
    <row r="88" spans="1:21" ht="14.25" customHeight="1">
      <c r="A88" s="48"/>
      <c r="B88" s="72" t="s">
        <v>145</v>
      </c>
      <c r="C88" s="148" t="s">
        <v>226</v>
      </c>
      <c r="D88" s="148"/>
      <c r="E88" s="148"/>
      <c r="F88" s="148"/>
      <c r="G88" s="148"/>
      <c r="H88" s="148"/>
      <c r="I88" s="74">
        <f>(5/30)/12*0.015</f>
        <v>2.0833333333333332E-4</v>
      </c>
      <c r="J88" s="75">
        <f t="shared" si="1"/>
        <v>1.1263366885190958E-3</v>
      </c>
      <c r="K88" s="69"/>
      <c r="L88" s="48"/>
      <c r="M88" s="48"/>
      <c r="N88" s="48"/>
      <c r="O88" s="48"/>
      <c r="P88" s="48"/>
      <c r="Q88" s="48"/>
      <c r="R88" s="48"/>
      <c r="S88" s="48"/>
      <c r="T88" s="48"/>
      <c r="U88" s="48"/>
    </row>
    <row r="89" spans="1:21" ht="12.75" customHeight="1">
      <c r="A89" s="48"/>
      <c r="B89" s="72" t="s">
        <v>148</v>
      </c>
      <c r="C89" s="151" t="s">
        <v>227</v>
      </c>
      <c r="D89" s="151"/>
      <c r="E89" s="151"/>
      <c r="F89" s="151"/>
      <c r="G89" s="151"/>
      <c r="H89" s="151"/>
      <c r="I89" s="74">
        <f>(15/30)/12*0.0078</f>
        <v>3.2499999999999999E-4</v>
      </c>
      <c r="J89" s="75">
        <f t="shared" si="1"/>
        <v>1.7570852340897895E-3</v>
      </c>
      <c r="K89" s="69"/>
      <c r="L89" s="48"/>
      <c r="M89" s="48"/>
      <c r="N89" s="48"/>
      <c r="O89" s="48"/>
      <c r="P89" s="48"/>
      <c r="Q89" s="48"/>
      <c r="R89" s="48"/>
      <c r="S89" s="48"/>
      <c r="T89" s="48"/>
      <c r="U89" s="48"/>
    </row>
    <row r="90" spans="1:21" ht="14.25" customHeight="1">
      <c r="A90" s="48"/>
      <c r="B90" s="72" t="s">
        <v>173</v>
      </c>
      <c r="C90" s="148" t="s">
        <v>228</v>
      </c>
      <c r="D90" s="148"/>
      <c r="E90" s="148"/>
      <c r="F90" s="148"/>
      <c r="G90" s="148"/>
      <c r="H90" s="148"/>
      <c r="I90" s="74">
        <f>(0.0144*0.1*0.4509*6/12)</f>
        <v>3.2464800000000003E-4</v>
      </c>
      <c r="J90" s="75">
        <f t="shared" si="1"/>
        <v>1.7551821756208678E-3</v>
      </c>
      <c r="K90" s="69"/>
      <c r="L90" s="48"/>
      <c r="M90" s="48"/>
      <c r="N90" s="48"/>
      <c r="O90" s="48"/>
      <c r="P90" s="48"/>
      <c r="Q90" s="48"/>
      <c r="R90" s="48"/>
      <c r="S90" s="48"/>
      <c r="T90" s="48"/>
      <c r="U90" s="48"/>
    </row>
    <row r="91" spans="1:21" ht="14.25" customHeight="1">
      <c r="A91" s="48"/>
      <c r="B91" s="72" t="s">
        <v>189</v>
      </c>
      <c r="C91" s="159" t="s">
        <v>229</v>
      </c>
      <c r="D91" s="159"/>
      <c r="E91" s="159"/>
      <c r="F91" s="159"/>
      <c r="G91" s="159"/>
      <c r="H91" s="159"/>
      <c r="I91" s="74">
        <f>SUM(I86:I90)*I53</f>
        <v>9.0154050980740738E-3</v>
      </c>
      <c r="J91" s="75">
        <f t="shared" si="1"/>
        <v>4.874103131435005E-2</v>
      </c>
      <c r="K91" s="69"/>
      <c r="L91" s="48"/>
      <c r="M91" s="48"/>
      <c r="N91" s="48"/>
      <c r="O91" s="48"/>
      <c r="P91" s="48"/>
      <c r="Q91" s="48"/>
      <c r="R91" s="48"/>
      <c r="S91" s="48"/>
      <c r="T91" s="48"/>
      <c r="U91" s="48"/>
    </row>
    <row r="92" spans="1:21" ht="14.25" customHeight="1">
      <c r="A92" s="87"/>
      <c r="B92" s="155" t="s">
        <v>230</v>
      </c>
      <c r="C92" s="155"/>
      <c r="D92" s="155"/>
      <c r="E92" s="155"/>
      <c r="F92" s="155"/>
      <c r="G92" s="155"/>
      <c r="H92" s="155"/>
      <c r="I92" s="76">
        <f>SUM(I86:I91)</f>
        <v>3.5688201246222219E-2</v>
      </c>
      <c r="J92" s="77">
        <f>SUM(J86:J91)</f>
        <v>0.19294526597219042</v>
      </c>
      <c r="K92" s="69"/>
      <c r="L92" s="87"/>
      <c r="M92" s="87"/>
      <c r="N92" s="87"/>
      <c r="O92" s="87"/>
      <c r="P92" s="87"/>
      <c r="Q92" s="87"/>
      <c r="R92" s="87"/>
      <c r="S92" s="87"/>
      <c r="T92" s="87"/>
      <c r="U92" s="87"/>
    </row>
    <row r="93" spans="1:21" ht="16.5" customHeight="1">
      <c r="A93" s="48"/>
      <c r="B93" s="160"/>
      <c r="C93" s="160"/>
      <c r="D93" s="160"/>
      <c r="E93" s="160"/>
      <c r="F93" s="160"/>
      <c r="G93" s="160"/>
      <c r="H93" s="160"/>
      <c r="I93" s="160"/>
      <c r="J93" s="160"/>
      <c r="K93" s="17"/>
      <c r="L93" s="48"/>
      <c r="M93" s="48"/>
      <c r="N93" s="48"/>
      <c r="O93" s="48"/>
      <c r="P93" s="48"/>
      <c r="Q93" s="48"/>
      <c r="R93" s="48"/>
      <c r="S93" s="48"/>
      <c r="T93" s="48"/>
      <c r="U93" s="48"/>
    </row>
    <row r="94" spans="1:21" ht="12.75" customHeight="1">
      <c r="A94" s="48"/>
      <c r="B94" s="155" t="s">
        <v>231</v>
      </c>
      <c r="C94" s="155"/>
      <c r="D94" s="155"/>
      <c r="E94" s="155"/>
      <c r="F94" s="155"/>
      <c r="G94" s="155"/>
      <c r="H94" s="155"/>
      <c r="I94" s="72" t="s">
        <v>167</v>
      </c>
      <c r="J94" s="72" t="s">
        <v>168</v>
      </c>
      <c r="K94" s="17"/>
      <c r="L94" s="48"/>
      <c r="M94" s="48"/>
      <c r="N94" s="48"/>
      <c r="O94" s="48"/>
      <c r="P94" s="48"/>
      <c r="Q94" s="48"/>
      <c r="R94" s="48"/>
      <c r="S94" s="48"/>
      <c r="T94" s="48"/>
      <c r="U94" s="48"/>
    </row>
    <row r="95" spans="1:21" ht="12.75" customHeight="1">
      <c r="A95" s="48"/>
      <c r="B95" s="158" t="s">
        <v>178</v>
      </c>
      <c r="C95" s="158"/>
      <c r="D95" s="158"/>
      <c r="E95" s="158"/>
      <c r="F95" s="158"/>
      <c r="G95" s="158"/>
      <c r="H95" s="158"/>
      <c r="I95" s="158"/>
      <c r="J95" s="98">
        <f>J33</f>
        <v>5.4064161048916599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  <c r="U95" s="48"/>
    </row>
    <row r="96" spans="1:21" ht="12.75" customHeight="1">
      <c r="A96" s="48"/>
      <c r="B96" s="72" t="s">
        <v>140</v>
      </c>
      <c r="C96" s="148" t="s">
        <v>232</v>
      </c>
      <c r="D96" s="148"/>
      <c r="E96" s="148"/>
      <c r="F96" s="148"/>
      <c r="G96" s="148"/>
      <c r="H96" s="148"/>
      <c r="I96" s="74"/>
      <c r="J96" s="75">
        <v>0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  <c r="U96" s="48"/>
    </row>
    <row r="97" spans="1:21" ht="14.25" customHeight="1">
      <c r="A97" s="48"/>
      <c r="B97" s="155" t="s">
        <v>233</v>
      </c>
      <c r="C97" s="155"/>
      <c r="D97" s="155"/>
      <c r="E97" s="155"/>
      <c r="F97" s="155"/>
      <c r="G97" s="155"/>
      <c r="H97" s="155"/>
      <c r="I97" s="76"/>
      <c r="J97" s="77">
        <f>J96</f>
        <v>0</v>
      </c>
      <c r="K97" s="69"/>
      <c r="L97" s="48"/>
      <c r="M97" s="48"/>
      <c r="N97" s="48"/>
      <c r="O97" s="48"/>
      <c r="P97" s="48"/>
      <c r="Q97" s="48"/>
      <c r="R97" s="48"/>
      <c r="S97" s="48"/>
      <c r="T97" s="48"/>
      <c r="U97" s="48"/>
    </row>
    <row r="98" spans="1:21" ht="16.5" customHeight="1">
      <c r="A98" s="48"/>
      <c r="B98" s="99"/>
      <c r="C98" s="99"/>
      <c r="D98" s="99"/>
      <c r="E98" s="99"/>
      <c r="F98" s="99"/>
      <c r="G98" s="99"/>
      <c r="H98" s="99"/>
      <c r="I98" s="99"/>
      <c r="J98" s="99"/>
      <c r="K98" s="17"/>
      <c r="L98" s="48"/>
      <c r="M98" s="48"/>
      <c r="N98" s="48"/>
      <c r="O98" s="48"/>
      <c r="P98" s="48"/>
      <c r="Q98" s="48"/>
      <c r="R98" s="48"/>
      <c r="S98" s="48"/>
      <c r="T98" s="48"/>
      <c r="U98" s="48"/>
    </row>
    <row r="99" spans="1:21" ht="14.25" customHeight="1">
      <c r="A99" s="48"/>
      <c r="B99" s="147" t="s">
        <v>234</v>
      </c>
      <c r="C99" s="147"/>
      <c r="D99" s="147"/>
      <c r="E99" s="147"/>
      <c r="F99" s="147"/>
      <c r="G99" s="147"/>
      <c r="H99" s="147"/>
      <c r="I99" s="147"/>
      <c r="J99" s="147"/>
      <c r="K99" s="17"/>
      <c r="L99" s="48"/>
      <c r="M99" s="48"/>
      <c r="N99" s="48"/>
      <c r="O99" s="48"/>
      <c r="P99" s="48"/>
      <c r="Q99" s="48"/>
      <c r="R99" s="48"/>
      <c r="S99" s="48"/>
      <c r="T99" s="48"/>
      <c r="U99" s="48"/>
    </row>
    <row r="100" spans="1:21" ht="12.75" customHeight="1">
      <c r="A100" s="48"/>
      <c r="B100" s="155" t="s">
        <v>235</v>
      </c>
      <c r="C100" s="155"/>
      <c r="D100" s="155"/>
      <c r="E100" s="155"/>
      <c r="F100" s="155"/>
      <c r="G100" s="155"/>
      <c r="H100" s="155"/>
      <c r="I100" s="155"/>
      <c r="J100" s="72" t="s">
        <v>168</v>
      </c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</row>
    <row r="101" spans="1:21" ht="12.75" customHeight="1">
      <c r="A101" s="48"/>
      <c r="B101" s="72" t="s">
        <v>236</v>
      </c>
      <c r="C101" s="148" t="s">
        <v>225</v>
      </c>
      <c r="D101" s="148"/>
      <c r="E101" s="148"/>
      <c r="F101" s="148"/>
      <c r="G101" s="148"/>
      <c r="H101" s="148"/>
      <c r="I101" s="148"/>
      <c r="J101" s="75">
        <f>J92</f>
        <v>0.19294526597219042</v>
      </c>
      <c r="K101" s="17"/>
      <c r="L101" s="48"/>
      <c r="M101" s="48"/>
      <c r="N101" s="48"/>
      <c r="O101" s="48"/>
      <c r="P101" s="48"/>
      <c r="Q101" s="48"/>
      <c r="R101" s="48"/>
      <c r="S101" s="48"/>
      <c r="T101" s="48"/>
      <c r="U101" s="48"/>
    </row>
    <row r="102" spans="1:21" ht="14.25" customHeight="1">
      <c r="A102" s="48"/>
      <c r="B102" s="72" t="s">
        <v>237</v>
      </c>
      <c r="C102" s="148" t="s">
        <v>238</v>
      </c>
      <c r="D102" s="148"/>
      <c r="E102" s="148"/>
      <c r="F102" s="148"/>
      <c r="G102" s="148"/>
      <c r="H102" s="148"/>
      <c r="I102" s="148"/>
      <c r="J102" s="75">
        <f>J97</f>
        <v>0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</row>
    <row r="103" spans="1:21" ht="14.25" customHeight="1">
      <c r="A103" s="87"/>
      <c r="B103" s="155" t="s">
        <v>239</v>
      </c>
      <c r="C103" s="155"/>
      <c r="D103" s="155"/>
      <c r="E103" s="155"/>
      <c r="F103" s="155"/>
      <c r="G103" s="155"/>
      <c r="H103" s="155"/>
      <c r="I103" s="155"/>
      <c r="J103" s="77">
        <f>SUM(J101:J102)</f>
        <v>0.19294526597219042</v>
      </c>
      <c r="K103" s="69"/>
      <c r="L103" s="87"/>
      <c r="M103" s="87"/>
      <c r="N103" s="87"/>
      <c r="O103" s="87"/>
      <c r="P103" s="87"/>
      <c r="Q103" s="87"/>
      <c r="R103" s="87"/>
      <c r="S103" s="87"/>
      <c r="T103" s="87"/>
      <c r="U103" s="87"/>
    </row>
    <row r="104" spans="1:21" ht="16.5" customHeight="1">
      <c r="A104" s="48"/>
      <c r="B104" s="99"/>
      <c r="C104" s="99"/>
      <c r="D104" s="99"/>
      <c r="E104" s="99"/>
      <c r="F104" s="99"/>
      <c r="G104" s="99"/>
      <c r="H104" s="99"/>
      <c r="I104" s="99"/>
      <c r="J104" s="99"/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</row>
    <row r="105" spans="1:21" ht="16.5" customHeight="1">
      <c r="A105" s="48"/>
      <c r="B105" s="99"/>
      <c r="C105" s="99"/>
      <c r="D105" s="99"/>
      <c r="E105" s="99"/>
      <c r="F105" s="99"/>
      <c r="G105" s="99"/>
      <c r="H105" s="99"/>
      <c r="I105" s="99"/>
      <c r="J105" s="99"/>
      <c r="K105" s="17"/>
      <c r="L105" s="48"/>
      <c r="M105" s="48"/>
      <c r="N105" s="48"/>
      <c r="O105" s="48"/>
      <c r="P105" s="48"/>
      <c r="Q105" s="48"/>
      <c r="R105" s="48"/>
      <c r="S105" s="48"/>
      <c r="T105" s="48"/>
      <c r="U105" s="48"/>
    </row>
    <row r="106" spans="1:21" ht="14.25" customHeight="1">
      <c r="A106" s="48"/>
      <c r="B106" s="147" t="s">
        <v>240</v>
      </c>
      <c r="C106" s="147"/>
      <c r="D106" s="147"/>
      <c r="E106" s="147"/>
      <c r="F106" s="147"/>
      <c r="G106" s="147"/>
      <c r="H106" s="147"/>
      <c r="I106" s="147"/>
      <c r="J106" s="147"/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</row>
    <row r="107" spans="1:21" ht="14.25" customHeight="1">
      <c r="A107" s="48"/>
      <c r="B107" s="72">
        <v>5</v>
      </c>
      <c r="C107" s="155" t="s">
        <v>241</v>
      </c>
      <c r="D107" s="155"/>
      <c r="E107" s="155"/>
      <c r="F107" s="155"/>
      <c r="G107" s="155"/>
      <c r="H107" s="155"/>
      <c r="I107" s="72"/>
      <c r="J107" s="72" t="s">
        <v>168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  <c r="U107" s="48"/>
    </row>
    <row r="108" spans="1:21" ht="14.25" customHeight="1">
      <c r="A108" s="48"/>
      <c r="B108" s="72" t="s">
        <v>140</v>
      </c>
      <c r="C108" s="148" t="s">
        <v>242</v>
      </c>
      <c r="D108" s="148"/>
      <c r="E108" s="148"/>
      <c r="F108" s="148"/>
      <c r="G108" s="148"/>
      <c r="H108" s="148"/>
      <c r="I108" s="75"/>
      <c r="J108" s="75">
        <v>0</v>
      </c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</row>
    <row r="109" spans="1:21" ht="14.25" customHeight="1">
      <c r="A109" s="48"/>
      <c r="B109" s="72" t="s">
        <v>142</v>
      </c>
      <c r="C109" s="148" t="s">
        <v>243</v>
      </c>
      <c r="D109" s="148"/>
      <c r="E109" s="148"/>
      <c r="F109" s="148"/>
      <c r="G109" s="148"/>
      <c r="H109" s="148"/>
      <c r="I109" s="100"/>
      <c r="J109" s="75">
        <v>0</v>
      </c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</row>
    <row r="110" spans="1:21" ht="12.75" customHeight="1">
      <c r="A110" s="48"/>
      <c r="B110" s="101" t="s">
        <v>145</v>
      </c>
      <c r="C110" s="148" t="s">
        <v>244</v>
      </c>
      <c r="D110" s="148"/>
      <c r="E110" s="148"/>
      <c r="F110" s="148"/>
      <c r="G110" s="148"/>
      <c r="H110" s="148"/>
      <c r="I110" s="102"/>
      <c r="J110" s="75">
        <v>0</v>
      </c>
      <c r="K110" s="17"/>
      <c r="L110" s="48"/>
      <c r="M110" s="48"/>
      <c r="N110" s="48"/>
      <c r="O110" s="48"/>
      <c r="P110" s="48"/>
      <c r="Q110" s="48"/>
      <c r="R110" s="48"/>
      <c r="S110" s="48"/>
      <c r="T110" s="48"/>
      <c r="U110" s="48"/>
    </row>
    <row r="111" spans="1:21" ht="14.25" customHeight="1">
      <c r="A111" s="48"/>
      <c r="B111" s="101" t="s">
        <v>148</v>
      </c>
      <c r="C111" s="148" t="s">
        <v>245</v>
      </c>
      <c r="D111" s="148"/>
      <c r="E111" s="148"/>
      <c r="F111" s="148"/>
      <c r="G111" s="148"/>
      <c r="H111" s="148"/>
      <c r="I111" s="102"/>
      <c r="J111" s="75">
        <v>0</v>
      </c>
      <c r="K111" s="17"/>
      <c r="L111" s="48"/>
      <c r="M111" s="48"/>
      <c r="N111" s="48"/>
      <c r="O111" s="48"/>
      <c r="P111" s="48"/>
      <c r="Q111" s="48"/>
      <c r="R111" s="48"/>
      <c r="S111" s="48"/>
      <c r="T111" s="48"/>
      <c r="U111" s="48"/>
    </row>
    <row r="112" spans="1:21" ht="14.25" customHeight="1">
      <c r="A112" s="48"/>
      <c r="B112" s="155" t="s">
        <v>246</v>
      </c>
      <c r="C112" s="155"/>
      <c r="D112" s="155"/>
      <c r="E112" s="155"/>
      <c r="F112" s="155"/>
      <c r="G112" s="155"/>
      <c r="H112" s="155"/>
      <c r="I112" s="103"/>
      <c r="J112" s="77">
        <f>SUM(J108:J111)</f>
        <v>0</v>
      </c>
      <c r="K112" s="17"/>
      <c r="L112" s="48"/>
      <c r="M112" s="48"/>
      <c r="N112" s="48"/>
      <c r="O112" s="48"/>
      <c r="P112" s="48"/>
      <c r="Q112" s="48"/>
      <c r="R112" s="48"/>
      <c r="S112" s="48"/>
      <c r="T112" s="48"/>
      <c r="U112" s="48"/>
    </row>
    <row r="113" spans="1:21" ht="16.5" customHeight="1">
      <c r="A113" s="48"/>
      <c r="B113" s="161"/>
      <c r="C113" s="161"/>
      <c r="D113" s="161"/>
      <c r="E113" s="161"/>
      <c r="F113" s="161"/>
      <c r="G113" s="161"/>
      <c r="H113" s="161"/>
      <c r="I113" s="161"/>
      <c r="J113" s="161"/>
      <c r="K113" s="17"/>
      <c r="L113" s="48"/>
      <c r="M113" s="48"/>
      <c r="N113" s="48"/>
      <c r="O113" s="48"/>
      <c r="P113" s="48"/>
      <c r="Q113" s="48"/>
      <c r="R113" s="48"/>
      <c r="S113" s="48"/>
      <c r="T113" s="48"/>
      <c r="U113" s="48"/>
    </row>
    <row r="114" spans="1:21" ht="16.5" customHeight="1">
      <c r="A114" s="48"/>
      <c r="B114" s="99"/>
      <c r="C114" s="99"/>
      <c r="D114" s="99"/>
      <c r="E114" s="99"/>
      <c r="F114" s="99"/>
      <c r="G114" s="99"/>
      <c r="H114" s="99"/>
      <c r="I114" s="99"/>
      <c r="J114" s="99"/>
      <c r="K114" s="17"/>
      <c r="L114" s="48"/>
      <c r="M114" s="48"/>
      <c r="N114" s="48"/>
      <c r="O114" s="48"/>
      <c r="P114" s="48"/>
      <c r="Q114" s="48"/>
      <c r="R114" s="48"/>
      <c r="S114" s="48"/>
      <c r="T114" s="48"/>
      <c r="U114" s="48"/>
    </row>
    <row r="115" spans="1:21" ht="14.25" customHeight="1">
      <c r="A115" s="48"/>
      <c r="B115" s="147" t="s">
        <v>247</v>
      </c>
      <c r="C115" s="147"/>
      <c r="D115" s="147"/>
      <c r="E115" s="147"/>
      <c r="F115" s="147"/>
      <c r="G115" s="147"/>
      <c r="H115" s="147"/>
      <c r="I115" s="147"/>
      <c r="J115" s="147"/>
      <c r="K115" s="69"/>
      <c r="L115" s="48"/>
      <c r="M115" s="48"/>
      <c r="N115" s="48"/>
      <c r="O115" s="48"/>
      <c r="P115" s="48"/>
      <c r="Q115" s="48"/>
      <c r="R115" s="48"/>
      <c r="S115" s="48"/>
      <c r="T115" s="48"/>
      <c r="U115" s="48"/>
    </row>
    <row r="116" spans="1:21" ht="14.25" customHeight="1">
      <c r="A116" s="48"/>
      <c r="B116" s="72">
        <v>6</v>
      </c>
      <c r="C116" s="155" t="s">
        <v>248</v>
      </c>
      <c r="D116" s="155"/>
      <c r="E116" s="155"/>
      <c r="F116" s="155"/>
      <c r="G116" s="155"/>
      <c r="H116" s="155"/>
      <c r="I116" s="72" t="s">
        <v>167</v>
      </c>
      <c r="J116" s="72" t="s">
        <v>168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  <c r="U116" s="48"/>
    </row>
    <row r="117" spans="1:21" ht="12.75" customHeight="1">
      <c r="A117" s="48"/>
      <c r="B117" s="72" t="s">
        <v>140</v>
      </c>
      <c r="C117" s="148" t="s">
        <v>249</v>
      </c>
      <c r="D117" s="148"/>
      <c r="E117" s="148"/>
      <c r="F117" s="148"/>
      <c r="G117" s="148"/>
      <c r="H117" s="148"/>
      <c r="I117" s="83">
        <v>0</v>
      </c>
      <c r="J117" s="75">
        <f>J134*I117</f>
        <v>0</v>
      </c>
      <c r="K117" s="104"/>
      <c r="L117" s="48"/>
      <c r="M117" s="48"/>
      <c r="N117" s="48"/>
      <c r="O117" s="48"/>
      <c r="P117" s="48"/>
      <c r="Q117" s="48"/>
      <c r="R117" s="48"/>
      <c r="S117" s="48"/>
      <c r="T117" s="48"/>
      <c r="U117" s="48"/>
    </row>
    <row r="118" spans="1:21" ht="14.25" customHeight="1">
      <c r="A118" s="48"/>
      <c r="B118" s="72" t="s">
        <v>142</v>
      </c>
      <c r="C118" s="148" t="s">
        <v>250</v>
      </c>
      <c r="D118" s="148"/>
      <c r="E118" s="148"/>
      <c r="F118" s="148"/>
      <c r="G118" s="148"/>
      <c r="H118" s="148"/>
      <c r="I118" s="83">
        <v>0</v>
      </c>
      <c r="J118" s="75">
        <f>(J134+J117)*I118</f>
        <v>0</v>
      </c>
      <c r="K118" s="104"/>
      <c r="L118" s="48"/>
      <c r="M118" s="48"/>
      <c r="N118" s="48"/>
      <c r="O118" s="48"/>
      <c r="P118" s="48"/>
      <c r="Q118" s="48"/>
      <c r="R118" s="48"/>
      <c r="S118" s="48"/>
      <c r="T118" s="48"/>
      <c r="U118" s="48"/>
    </row>
    <row r="119" spans="1:21" ht="14.25" customHeight="1">
      <c r="A119" s="48"/>
      <c r="B119" s="72" t="s">
        <v>145</v>
      </c>
      <c r="C119" s="155" t="s">
        <v>251</v>
      </c>
      <c r="D119" s="155"/>
      <c r="E119" s="155"/>
      <c r="F119" s="155"/>
      <c r="G119" s="155"/>
      <c r="H119" s="155"/>
      <c r="I119" s="74"/>
      <c r="J119" s="75"/>
      <c r="K119" s="53"/>
      <c r="L119" s="48"/>
      <c r="M119" s="48"/>
      <c r="N119" s="48"/>
      <c r="O119" s="48"/>
      <c r="P119" s="48"/>
      <c r="Q119" s="48"/>
      <c r="R119" s="48"/>
      <c r="S119" s="48"/>
      <c r="T119" s="48"/>
      <c r="U119" s="48"/>
    </row>
    <row r="120" spans="1:21" ht="14.25" customHeight="1">
      <c r="A120" s="48"/>
      <c r="B120" s="72" t="s">
        <v>252</v>
      </c>
      <c r="C120" s="148" t="s">
        <v>253</v>
      </c>
      <c r="D120" s="148"/>
      <c r="E120" s="148"/>
      <c r="F120" s="148"/>
      <c r="G120" s="148"/>
      <c r="H120" s="148"/>
      <c r="I120" s="83">
        <v>0</v>
      </c>
      <c r="J120" s="75">
        <f>(($J$134+$J$117+$J$118)/(1-($I$120+$I$121+$I$122))*I120)</f>
        <v>0</v>
      </c>
      <c r="K120" s="104"/>
      <c r="L120" s="48"/>
      <c r="M120" s="48"/>
      <c r="N120" s="48"/>
      <c r="O120" s="48"/>
      <c r="P120" s="48"/>
      <c r="Q120" s="48"/>
      <c r="R120" s="48"/>
      <c r="S120" s="48"/>
      <c r="T120" s="48"/>
      <c r="U120" s="48"/>
    </row>
    <row r="121" spans="1:21" ht="14.25" customHeight="1">
      <c r="A121" s="48"/>
      <c r="B121" s="72" t="s">
        <v>254</v>
      </c>
      <c r="C121" s="148" t="s">
        <v>255</v>
      </c>
      <c r="D121" s="148"/>
      <c r="E121" s="148"/>
      <c r="F121" s="148"/>
      <c r="G121" s="148"/>
      <c r="H121" s="148"/>
      <c r="I121" s="83">
        <v>0</v>
      </c>
      <c r="J121" s="75">
        <f>(($J$134+$J$117+$J$118)/(1-($I$120+$I$121+$I$122))*I121)</f>
        <v>0</v>
      </c>
      <c r="K121" s="69"/>
      <c r="L121" s="48"/>
      <c r="M121" s="48"/>
      <c r="N121" s="48"/>
      <c r="O121" s="48"/>
      <c r="P121" s="48"/>
      <c r="Q121" s="48"/>
      <c r="R121" s="48"/>
      <c r="S121" s="48"/>
      <c r="T121" s="48"/>
      <c r="U121" s="48"/>
    </row>
    <row r="122" spans="1:21" ht="14.25" customHeight="1">
      <c r="A122" s="48"/>
      <c r="B122" s="72" t="s">
        <v>256</v>
      </c>
      <c r="C122" s="148" t="s">
        <v>257</v>
      </c>
      <c r="D122" s="148"/>
      <c r="E122" s="148"/>
      <c r="F122" s="148"/>
      <c r="G122" s="148"/>
      <c r="H122" s="148"/>
      <c r="I122" s="74">
        <v>0.03</v>
      </c>
      <c r="J122" s="75">
        <f>(($J$134+$J$117+$J$118)/(1-($I$120+$I$121+$I$122))*I122)</f>
        <v>0.28364815621950579</v>
      </c>
      <c r="K122" s="69"/>
      <c r="L122" s="48"/>
      <c r="M122" s="48"/>
      <c r="N122" s="48"/>
      <c r="O122" s="48"/>
      <c r="P122" s="48"/>
      <c r="Q122" s="48"/>
      <c r="R122" s="48"/>
      <c r="S122" s="48"/>
      <c r="T122" s="48"/>
      <c r="U122" s="48"/>
    </row>
    <row r="123" spans="1:21" ht="14.25" customHeight="1">
      <c r="A123" s="48"/>
      <c r="B123" s="72" t="s">
        <v>148</v>
      </c>
      <c r="C123" s="148" t="s">
        <v>245</v>
      </c>
      <c r="D123" s="148"/>
      <c r="E123" s="148"/>
      <c r="F123" s="148"/>
      <c r="G123" s="148"/>
      <c r="H123" s="148"/>
      <c r="I123" s="74"/>
      <c r="J123" s="75"/>
      <c r="K123" s="69"/>
      <c r="L123" s="48"/>
      <c r="M123" s="48"/>
      <c r="N123" s="48"/>
      <c r="O123" s="48"/>
      <c r="P123" s="48"/>
      <c r="Q123" s="48"/>
      <c r="R123" s="48"/>
      <c r="S123" s="48"/>
      <c r="T123" s="48"/>
      <c r="U123" s="48"/>
    </row>
    <row r="124" spans="1:21" ht="14.25" customHeight="1">
      <c r="A124" s="48"/>
      <c r="B124" s="155" t="s">
        <v>258</v>
      </c>
      <c r="C124" s="155"/>
      <c r="D124" s="155"/>
      <c r="E124" s="155"/>
      <c r="F124" s="155"/>
      <c r="G124" s="155"/>
      <c r="H124" s="155"/>
      <c r="I124" s="105">
        <f>SUM(I117:I123)</f>
        <v>0.03</v>
      </c>
      <c r="J124" s="77">
        <f>(SUM(J117:J123))</f>
        <v>0.28364815621950579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  <c r="U124" s="48"/>
    </row>
    <row r="125" spans="1:21" ht="14.25" customHeight="1">
      <c r="A125" s="48"/>
      <c r="B125" s="70"/>
      <c r="C125" s="70"/>
      <c r="D125" s="70"/>
      <c r="E125" s="70"/>
      <c r="F125" s="70"/>
      <c r="G125" s="70"/>
      <c r="H125" s="70"/>
      <c r="I125" s="106"/>
      <c r="J125" s="73"/>
      <c r="K125" s="69"/>
      <c r="L125" s="48"/>
      <c r="M125" s="48"/>
      <c r="N125" s="48"/>
      <c r="O125" s="48"/>
      <c r="P125" s="48"/>
      <c r="Q125" s="48"/>
      <c r="R125" s="48"/>
      <c r="S125" s="48"/>
      <c r="T125" s="48"/>
      <c r="U125" s="48"/>
    </row>
    <row r="126" spans="1:21" ht="14.25" customHeight="1">
      <c r="A126" s="48"/>
      <c r="B126" s="70"/>
      <c r="C126" s="70"/>
      <c r="D126" s="70"/>
      <c r="E126" s="70"/>
      <c r="F126" s="70"/>
      <c r="G126" s="70"/>
      <c r="H126" s="70"/>
      <c r="I126" s="106"/>
      <c r="J126" s="73"/>
      <c r="K126" s="69"/>
      <c r="L126" s="48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4.25" customHeight="1">
      <c r="A127" s="48"/>
      <c r="B127" s="147" t="s">
        <v>259</v>
      </c>
      <c r="C127" s="147"/>
      <c r="D127" s="147"/>
      <c r="E127" s="147"/>
      <c r="F127" s="147"/>
      <c r="G127" s="147"/>
      <c r="H127" s="147"/>
      <c r="I127" s="147"/>
      <c r="J127" s="147"/>
      <c r="K127" s="17"/>
      <c r="L127" s="48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4.25" customHeight="1">
      <c r="A128" s="48"/>
      <c r="B128" s="155" t="s">
        <v>260</v>
      </c>
      <c r="C128" s="155"/>
      <c r="D128" s="155"/>
      <c r="E128" s="155"/>
      <c r="F128" s="155"/>
      <c r="G128" s="155"/>
      <c r="H128" s="155"/>
      <c r="I128" s="155"/>
      <c r="J128" s="72" t="s">
        <v>168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4.25" customHeight="1">
      <c r="A129" s="48"/>
      <c r="B129" s="72" t="s">
        <v>140</v>
      </c>
      <c r="C129" s="148" t="str">
        <f>B21</f>
        <v>MÓDULO 1 - COMPOSIÇÃO DA REMUNERAÇÃO</v>
      </c>
      <c r="D129" s="148"/>
      <c r="E129" s="148"/>
      <c r="F129" s="148"/>
      <c r="G129" s="148"/>
      <c r="H129" s="148"/>
      <c r="I129" s="148"/>
      <c r="J129" s="75">
        <f>J33</f>
        <v>5.4064161048916599</v>
      </c>
      <c r="K129" s="69"/>
      <c r="L129" s="48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2.75" customHeight="1">
      <c r="A130" s="48"/>
      <c r="B130" s="72" t="s">
        <v>142</v>
      </c>
      <c r="C130" s="148" t="str">
        <f>B36</f>
        <v>MÓDULO 2 – ENCARGOS E BENEFÍCIOS ANUAIS, MENSAIS E DIÁRIOS</v>
      </c>
      <c r="D130" s="148"/>
      <c r="E130" s="148"/>
      <c r="F130" s="148"/>
      <c r="G130" s="148"/>
      <c r="H130" s="148"/>
      <c r="I130" s="148"/>
      <c r="J130" s="75">
        <f>J69</f>
        <v>3.233937900076028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4.25" customHeight="1">
      <c r="A131" s="48"/>
      <c r="B131" s="72" t="s">
        <v>145</v>
      </c>
      <c r="C131" s="148" t="str">
        <f>B72</f>
        <v>MÓDULO 3 – PROVISÃO PARA RESCISÃO</v>
      </c>
      <c r="D131" s="148"/>
      <c r="E131" s="148"/>
      <c r="F131" s="148"/>
      <c r="G131" s="148"/>
      <c r="H131" s="148"/>
      <c r="I131" s="148"/>
      <c r="J131" s="75">
        <f>J80</f>
        <v>0.33799111349081024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4.25" customHeight="1">
      <c r="A132" s="48"/>
      <c r="B132" s="72" t="s">
        <v>148</v>
      </c>
      <c r="C132" s="148" t="str">
        <f>B83</f>
        <v>MÓDULO 4 – CUSTO DE REPOSIÇÃO DO PROFISSIONAL AUSENTE</v>
      </c>
      <c r="D132" s="148"/>
      <c r="E132" s="148"/>
      <c r="F132" s="148"/>
      <c r="G132" s="148"/>
      <c r="H132" s="148"/>
      <c r="I132" s="148"/>
      <c r="J132" s="75">
        <f>J103</f>
        <v>0.19294526597219042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4.25" customHeight="1">
      <c r="A133" s="48"/>
      <c r="B133" s="72" t="s">
        <v>173</v>
      </c>
      <c r="C133" s="148" t="str">
        <f>B106</f>
        <v>MÓDULO 5 – INSUMOS DIVERSOS</v>
      </c>
      <c r="D133" s="148"/>
      <c r="E133" s="148"/>
      <c r="F133" s="148"/>
      <c r="G133" s="148"/>
      <c r="H133" s="148"/>
      <c r="I133" s="148"/>
      <c r="J133" s="75">
        <f>J112</f>
        <v>0</v>
      </c>
      <c r="K133" s="17"/>
      <c r="L133" s="48"/>
      <c r="M133" s="48"/>
      <c r="N133" s="48"/>
      <c r="O133" s="48"/>
      <c r="P133" s="48"/>
      <c r="Q133" s="48"/>
      <c r="R133" s="48"/>
      <c r="S133" s="48"/>
      <c r="T133" s="48"/>
      <c r="U133" s="48"/>
    </row>
    <row r="134" spans="1:21" ht="14.25" customHeight="1">
      <c r="A134" s="48"/>
      <c r="B134" s="72"/>
      <c r="C134" s="155" t="s">
        <v>261</v>
      </c>
      <c r="D134" s="155"/>
      <c r="E134" s="155"/>
      <c r="F134" s="155"/>
      <c r="G134" s="155"/>
      <c r="H134" s="155"/>
      <c r="I134" s="155"/>
      <c r="J134" s="77">
        <f>(SUM(J129:J133))</f>
        <v>9.1712903844306872</v>
      </c>
      <c r="K134" s="17"/>
      <c r="L134" s="48"/>
      <c r="M134" s="48"/>
      <c r="N134" s="48"/>
      <c r="O134" s="48"/>
      <c r="P134" s="48"/>
      <c r="Q134" s="48"/>
      <c r="R134" s="48"/>
      <c r="S134" s="48"/>
      <c r="T134" s="48"/>
      <c r="U134" s="48"/>
    </row>
    <row r="135" spans="1:21" ht="12.75" customHeight="1">
      <c r="A135" s="48"/>
      <c r="B135" s="72" t="s">
        <v>189</v>
      </c>
      <c r="C135" s="148" t="str">
        <f>B115</f>
        <v>MÓDULO 6 – CUSTOS INDIRETOS, TRIBUTOS E LUCRO</v>
      </c>
      <c r="D135" s="148"/>
      <c r="E135" s="148"/>
      <c r="F135" s="148"/>
      <c r="G135" s="148"/>
      <c r="H135" s="148"/>
      <c r="I135" s="148"/>
      <c r="J135" s="75">
        <f>J124</f>
        <v>0.28364815621950579</v>
      </c>
      <c r="K135" s="17"/>
      <c r="L135" s="48"/>
      <c r="M135" s="48"/>
      <c r="N135" s="48"/>
      <c r="O135" s="48"/>
      <c r="P135" s="48"/>
      <c r="Q135" s="48"/>
      <c r="R135" s="48"/>
      <c r="S135" s="48"/>
      <c r="T135" s="48"/>
      <c r="U135" s="48"/>
    </row>
    <row r="136" spans="1:21" ht="14.25" customHeight="1">
      <c r="A136" s="48"/>
      <c r="B136" s="155" t="s">
        <v>309</v>
      </c>
      <c r="C136" s="155"/>
      <c r="D136" s="155"/>
      <c r="E136" s="155"/>
      <c r="F136" s="155"/>
      <c r="G136" s="155"/>
      <c r="H136" s="155"/>
      <c r="I136" s="155"/>
      <c r="J136" s="77">
        <f>(SUM(J134:J135))</f>
        <v>9.4549385406501933</v>
      </c>
      <c r="K136" s="17"/>
      <c r="L136" s="48"/>
      <c r="M136" s="48"/>
      <c r="N136" s="48"/>
      <c r="O136" s="48"/>
      <c r="P136" s="48"/>
      <c r="Q136" s="48"/>
      <c r="R136" s="48"/>
      <c r="S136" s="48"/>
      <c r="T136" s="48"/>
      <c r="U136" s="48"/>
    </row>
    <row r="137" spans="1:21" ht="14.25" customHeight="1">
      <c r="A137" s="48"/>
      <c r="B137" s="72"/>
      <c r="C137" s="158" t="s">
        <v>287</v>
      </c>
      <c r="D137" s="158"/>
      <c r="E137" s="158"/>
      <c r="F137" s="158"/>
      <c r="G137" s="158"/>
      <c r="H137" s="158"/>
      <c r="I137" s="101">
        <v>44</v>
      </c>
      <c r="J137" s="77">
        <f>J136*I137</f>
        <v>416.01729578860852</v>
      </c>
      <c r="K137" s="17"/>
      <c r="L137" s="48"/>
      <c r="M137" s="48"/>
      <c r="N137" s="48"/>
      <c r="O137" s="48"/>
      <c r="P137" s="48"/>
      <c r="Q137" s="48"/>
      <c r="R137" s="48"/>
      <c r="S137" s="48"/>
      <c r="T137" s="48"/>
      <c r="U137" s="48"/>
    </row>
    <row r="138" spans="1:21" ht="14.25" customHeight="1">
      <c r="A138" s="48"/>
      <c r="B138" s="53"/>
      <c r="C138" s="53"/>
      <c r="D138" s="53"/>
      <c r="E138" s="53"/>
      <c r="F138" s="53"/>
      <c r="G138" s="53"/>
      <c r="H138" s="53"/>
      <c r="I138" s="53"/>
      <c r="J138" s="107" t="s">
        <v>264</v>
      </c>
      <c r="K138" s="69"/>
      <c r="L138" s="48"/>
      <c r="M138" s="48"/>
      <c r="N138" s="48"/>
      <c r="O138" s="48"/>
      <c r="P138" s="48"/>
      <c r="Q138" s="48"/>
      <c r="R138" s="48"/>
      <c r="S138" s="48"/>
      <c r="T138" s="48"/>
      <c r="U138" s="48"/>
    </row>
    <row r="139" spans="1:21" ht="12.75" customHeight="1">
      <c r="A139" s="48"/>
      <c r="B139" s="53"/>
      <c r="C139" s="53"/>
      <c r="D139" s="53"/>
      <c r="E139" s="53"/>
      <c r="F139" s="53"/>
      <c r="G139" s="53"/>
      <c r="H139" s="53"/>
      <c r="I139" s="70"/>
      <c r="J139" s="71">
        <f>J136/J33</f>
        <v>1.7488366335871706</v>
      </c>
      <c r="K139" s="69"/>
      <c r="L139" s="48"/>
      <c r="M139" s="48"/>
      <c r="N139" s="48"/>
      <c r="O139" s="48"/>
      <c r="P139" s="48"/>
      <c r="Q139" s="48"/>
      <c r="R139" s="48"/>
      <c r="S139" s="48"/>
      <c r="T139" s="48"/>
      <c r="U139" s="48"/>
    </row>
    <row r="140" spans="1:21" ht="51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  <c r="U140" s="48"/>
    </row>
    <row r="141" spans="1:21" ht="12.7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  <c r="U141" s="48"/>
    </row>
    <row r="142" spans="1:21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  <c r="U142" s="48"/>
    </row>
    <row r="143" spans="1:21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  <c r="U143" s="48"/>
    </row>
    <row r="144" spans="1:21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</row>
    <row r="145" spans="1:21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</row>
    <row r="146" spans="1:21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</row>
    <row r="147" spans="1:21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</row>
    <row r="148" spans="1:21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4.25" customHeight="1">
      <c r="A151" s="48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48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4.25" customHeight="1">
      <c r="A152" s="48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48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4.25" customHeight="1">
      <c r="A153" s="48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48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4.25" customHeight="1">
      <c r="A154" s="48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48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4.25" customHeight="1">
      <c r="A155" s="48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48"/>
      <c r="M155" s="48"/>
      <c r="N155" s="48"/>
      <c r="O155" s="48"/>
      <c r="P155" s="48"/>
      <c r="Q155" s="48"/>
      <c r="R155" s="48"/>
      <c r="S155" s="48"/>
      <c r="T155" s="48"/>
      <c r="U155" s="48"/>
    </row>
    <row r="156" spans="1:21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</row>
    <row r="157" spans="1:21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</row>
    <row r="158" spans="1:21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</row>
    <row r="159" spans="1:21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</row>
    <row r="160" spans="1:21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</row>
    <row r="161" spans="1:21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</row>
    <row r="162" spans="1:21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</row>
    <row r="163" spans="1:21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</row>
    <row r="164" spans="1:21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</row>
    <row r="165" spans="1:21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</row>
    <row r="166" spans="1:21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</row>
    <row r="170" spans="1:21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</row>
    <row r="171" spans="1:21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</row>
    <row r="172" spans="1:21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</row>
    <row r="173" spans="1:21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</row>
    <row r="174" spans="1:21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</row>
    <row r="175" spans="1:21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</row>
    <row r="176" spans="1:21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</row>
    <row r="177" spans="1:21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</row>
    <row r="178" spans="1:21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</row>
    <row r="179" spans="1:21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</row>
    <row r="180" spans="1:21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</row>
    <row r="181" spans="1:21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</row>
    <row r="182" spans="1:21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</row>
    <row r="186" spans="1:21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</row>
    <row r="187" spans="1:21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</row>
    <row r="188" spans="1:21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</row>
    <row r="189" spans="1:21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</row>
    <row r="190" spans="1:21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</row>
    <row r="191" spans="1:21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</row>
    <row r="192" spans="1:21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</row>
    <row r="193" spans="1:21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</row>
    <row r="194" spans="1:21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</row>
    <row r="195" spans="1:21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</row>
    <row r="196" spans="1:21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</row>
    <row r="197" spans="1:21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</row>
    <row r="203" spans="1:21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</row>
    <row r="204" spans="1:21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</row>
    <row r="205" spans="1:21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</row>
    <row r="206" spans="1:21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</row>
    <row r="207" spans="1:21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</row>
    <row r="208" spans="1:21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</row>
    <row r="209" spans="1:21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</row>
    <row r="210" spans="1:21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</row>
    <row r="211" spans="1:21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</row>
    <row r="212" spans="1:21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</row>
    <row r="213" spans="1:21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</row>
    <row r="214" spans="1:21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</row>
    <row r="215" spans="1:21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</row>
    <row r="216" spans="1:21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</row>
    <row r="217" spans="1:21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</row>
    <row r="218" spans="1:21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</row>
    <row r="219" spans="1:21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</row>
    <row r="220" spans="1:21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</row>
    <row r="221" spans="1:21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</row>
    <row r="222" spans="1:21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</row>
    <row r="223" spans="1:21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</row>
    <row r="224" spans="1:21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</row>
    <row r="225" spans="1:21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</row>
    <row r="226" spans="1:21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</row>
    <row r="227" spans="1:21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</row>
    <row r="228" spans="1:21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</row>
    <row r="229" spans="1:21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</row>
    <row r="232" spans="1:21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</row>
    <row r="233" spans="1:21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</row>
    <row r="234" spans="1:21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</row>
    <row r="235" spans="1:21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</row>
    <row r="236" spans="1:21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</row>
    <row r="237" spans="1:21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</row>
    <row r="238" spans="1:21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</row>
    <row r="240" spans="1:21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</row>
    <row r="243" spans="1:21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</row>
    <row r="244" spans="1:21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</row>
    <row r="245" spans="1:21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</row>
    <row r="246" spans="1:21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</row>
    <row r="247" spans="1:21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</row>
    <row r="248" spans="1:21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</row>
    <row r="249" spans="1:21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</row>
    <row r="251" spans="1:21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</row>
    <row r="254" spans="1:21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</row>
    <row r="255" spans="1:21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</row>
    <row r="256" spans="1:21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</row>
    <row r="257" spans="1:21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</row>
    <row r="258" spans="1:21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</row>
    <row r="259" spans="1:21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</row>
    <row r="260" spans="1:21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</row>
    <row r="262" spans="1:21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</row>
    <row r="265" spans="1:21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</row>
    <row r="266" spans="1:21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</row>
    <row r="267" spans="1:21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</row>
    <row r="268" spans="1:21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</row>
    <row r="269" spans="1:21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</row>
    <row r="270" spans="1:21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</row>
    <row r="271" spans="1:21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</row>
    <row r="272" spans="1:21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</row>
    <row r="273" spans="1:21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</row>
    <row r="274" spans="1:21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</row>
    <row r="275" spans="1:21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</row>
    <row r="276" spans="1:21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</row>
    <row r="277" spans="1:21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</row>
    <row r="278" spans="1:21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</row>
    <row r="279" spans="1:21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</row>
    <row r="280" spans="1:21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</row>
    <row r="281" spans="1:21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</row>
    <row r="282" spans="1:21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</row>
    <row r="283" spans="1:21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</row>
    <row r="284" spans="1:21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</row>
    <row r="285" spans="1:21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</row>
    <row r="286" spans="1:21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</row>
    <row r="287" spans="1:21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</row>
    <row r="288" spans="1:21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</row>
    <row r="289" spans="1:21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</row>
    <row r="290" spans="1:21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</row>
    <row r="291" spans="1:21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</row>
    <row r="292" spans="1:21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</row>
    <row r="293" spans="1:21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</row>
    <row r="294" spans="1:21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</row>
    <row r="295" spans="1:21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</row>
    <row r="296" spans="1:21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</row>
    <row r="297" spans="1:21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</row>
    <row r="298" spans="1:21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</row>
    <row r="299" spans="1:21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</row>
    <row r="300" spans="1:21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</row>
    <row r="301" spans="1:21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</row>
    <row r="302" spans="1:21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</row>
    <row r="303" spans="1:21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</row>
    <row r="304" spans="1:21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</row>
    <row r="305" spans="1:21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</row>
    <row r="306" spans="1:21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</row>
    <row r="307" spans="1:21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</row>
    <row r="308" spans="1:21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</row>
    <row r="309" spans="1:21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</row>
    <row r="310" spans="1:21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</row>
    <row r="311" spans="1:21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</row>
    <row r="312" spans="1:21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</row>
    <row r="313" spans="1:21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</row>
    <row r="314" spans="1:21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</row>
    <row r="315" spans="1:21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</row>
    <row r="316" spans="1:21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</row>
    <row r="317" spans="1:21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</row>
    <row r="318" spans="1:21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</row>
    <row r="319" spans="1:21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</row>
    <row r="320" spans="1:21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</row>
    <row r="321" spans="1:21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</row>
    <row r="322" spans="1:21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</row>
    <row r="323" spans="1:21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</row>
    <row r="324" spans="1:21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</row>
    <row r="325" spans="1:21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</row>
    <row r="326" spans="1:21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</row>
    <row r="327" spans="1:21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</row>
    <row r="328" spans="1:21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</row>
    <row r="329" spans="1:21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</row>
    <row r="330" spans="1:21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</row>
    <row r="331" spans="1:21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</row>
    <row r="332" spans="1:21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</row>
    <row r="333" spans="1:21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</row>
    <row r="334" spans="1:21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</row>
    <row r="335" spans="1:21" ht="14.2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</row>
    <row r="336" spans="1:21" ht="14.2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</row>
    <row r="337" spans="1:21" ht="14.2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</row>
    <row r="338" spans="1:21" ht="14.2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</row>
    <row r="339" spans="1:21" ht="14.2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</row>
    <row r="340" spans="1:21" ht="14.2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</row>
    <row r="341" spans="1:21" ht="14.2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</row>
    <row r="342" spans="1:21" ht="14.2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</row>
    <row r="343" spans="1:21" ht="14.2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</row>
    <row r="344" spans="1:21" ht="14.2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</row>
    <row r="345" spans="1:21" ht="14.2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</row>
    <row r="346" spans="1:21" ht="14.2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</row>
    <row r="347" spans="1:21" ht="14.2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</row>
    <row r="348" spans="1:21" ht="14.2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</row>
    <row r="349" spans="1:21" ht="14.2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</row>
    <row r="350" spans="1:21" ht="14.2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</row>
    <row r="351" spans="1:21" ht="14.2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</row>
    <row r="352" spans="1:21" ht="14.2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</row>
    <row r="353" spans="1:21" ht="14.2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</row>
    <row r="354" spans="1:21" ht="14.2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</row>
    <row r="355" spans="1:21" ht="14.2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</row>
    <row r="356" spans="1:21" ht="14.2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</row>
    <row r="357" spans="1:21" ht="14.2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</row>
    <row r="358" spans="1:21" ht="14.2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</row>
    <row r="359" spans="1:21" ht="14.2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</row>
    <row r="360" spans="1:21" ht="14.2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</row>
    <row r="361" spans="1:21" ht="14.2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</row>
    <row r="362" spans="1:21" ht="14.2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</row>
    <row r="363" spans="1:21" ht="14.2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</row>
    <row r="364" spans="1:21" ht="14.2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</row>
    <row r="365" spans="1:21" ht="14.2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</row>
    <row r="366" spans="1:21" ht="14.2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</row>
    <row r="367" spans="1:21" ht="14.2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</row>
    <row r="368" spans="1:21" ht="14.2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</row>
    <row r="369" spans="1:21" ht="14.2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</row>
    <row r="370" spans="1:21" ht="14.2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</row>
    <row r="371" spans="1:21" ht="14.2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</row>
    <row r="372" spans="1:21" ht="14.2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</row>
    <row r="373" spans="1:21" ht="14.2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</row>
    <row r="374" spans="1:21" ht="14.2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</row>
    <row r="375" spans="1:21" ht="14.2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</row>
    <row r="376" spans="1:21" ht="14.2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</row>
    <row r="377" spans="1:21" ht="14.2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</row>
    <row r="378" spans="1:21" ht="14.2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</row>
    <row r="379" spans="1:21" ht="14.2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</row>
    <row r="380" spans="1:21" ht="14.2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</row>
    <row r="381" spans="1:21" ht="14.2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</row>
    <row r="382" spans="1:21" ht="14.2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</row>
    <row r="383" spans="1:21" ht="14.2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</row>
    <row r="384" spans="1:21" ht="14.2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</row>
    <row r="385" spans="1:21" ht="14.2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</row>
    <row r="386" spans="1:21" ht="14.2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</row>
    <row r="387" spans="1:21" ht="14.2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</row>
    <row r="388" spans="1:21" ht="14.2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</row>
    <row r="389" spans="1:21" ht="14.2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</row>
    <row r="390" spans="1:21" ht="14.2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</row>
    <row r="391" spans="1:21" ht="14.2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</row>
    <row r="392" spans="1:21" ht="14.2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</row>
    <row r="393" spans="1:21" ht="14.2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</row>
    <row r="394" spans="1:21" ht="14.2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</row>
    <row r="395" spans="1:21" ht="14.2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</row>
    <row r="396" spans="1:21" ht="14.2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</row>
    <row r="397" spans="1:21" ht="14.2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</row>
    <row r="398" spans="1:21" ht="14.2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</row>
    <row r="399" spans="1:21" ht="14.2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</row>
    <row r="400" spans="1:21" ht="14.2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</row>
    <row r="401" spans="1:21" ht="14.2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</row>
    <row r="402" spans="1:21" ht="14.2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</row>
    <row r="403" spans="1:21" ht="14.2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</row>
    <row r="404" spans="1:21" ht="14.2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</row>
    <row r="405" spans="1:21" ht="14.2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</row>
    <row r="406" spans="1:21" ht="14.2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</row>
    <row r="407" spans="1:21" ht="14.2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</row>
    <row r="408" spans="1:21" ht="14.2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</row>
    <row r="409" spans="1:21" ht="14.2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</row>
    <row r="410" spans="1:21" ht="14.2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</row>
    <row r="411" spans="1:21" ht="14.2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</row>
    <row r="412" spans="1:21" ht="14.2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</row>
    <row r="413" spans="1:21" ht="14.2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</row>
    <row r="414" spans="1:21" ht="14.2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</row>
    <row r="415" spans="1:21" ht="14.2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</row>
    <row r="416" spans="1:21" ht="14.2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</row>
    <row r="417" spans="1:21" ht="14.2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</row>
    <row r="418" spans="1:21" ht="14.2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</row>
    <row r="419" spans="1:21" ht="14.2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</row>
    <row r="420" spans="1:21" ht="14.2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</row>
    <row r="421" spans="1:21" ht="14.2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</row>
    <row r="422" spans="1:21" ht="14.2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</row>
    <row r="423" spans="1:21" ht="14.2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</row>
    <row r="424" spans="1:21" ht="14.2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</row>
    <row r="425" spans="1:21" ht="14.2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</row>
    <row r="426" spans="1:21" ht="14.2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</row>
    <row r="427" spans="1:21" ht="14.2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</row>
    <row r="428" spans="1:21" ht="14.2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</row>
    <row r="429" spans="1:21" ht="14.2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</row>
    <row r="430" spans="1:21" ht="14.2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</row>
    <row r="431" spans="1:21" ht="14.2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</row>
    <row r="432" spans="1:21" ht="14.2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</row>
    <row r="433" spans="1:21" ht="14.2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</row>
    <row r="434" spans="1:21" ht="14.2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</row>
    <row r="435" spans="1:21" ht="14.2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</row>
    <row r="436" spans="1:21" ht="14.2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</row>
    <row r="437" spans="1:21" ht="14.2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</row>
    <row r="438" spans="1:21" ht="14.2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</row>
    <row r="439" spans="1:21" ht="14.2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</row>
    <row r="440" spans="1:21" ht="14.2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</row>
    <row r="441" spans="1:21" ht="14.2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</row>
    <row r="442" spans="1:21" ht="14.2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</row>
    <row r="443" spans="1:21" ht="14.2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</row>
    <row r="444" spans="1:21" ht="14.2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</row>
    <row r="445" spans="1:21" ht="14.2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</row>
    <row r="446" spans="1:21" ht="14.2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</row>
    <row r="447" spans="1:21" ht="14.2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</row>
    <row r="448" spans="1:21" ht="14.2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</row>
    <row r="449" spans="1:21" ht="14.2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</row>
    <row r="450" spans="1:21" ht="14.2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</row>
    <row r="451" spans="1:21" ht="14.2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</row>
    <row r="452" spans="1:21" ht="14.2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</row>
    <row r="453" spans="1:21" ht="14.2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</row>
    <row r="454" spans="1:21" ht="14.2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</row>
    <row r="455" spans="1:21" ht="14.2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</row>
    <row r="456" spans="1:21" ht="14.2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</row>
    <row r="457" spans="1:21" ht="14.2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</row>
    <row r="458" spans="1:21" ht="14.2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</row>
    <row r="459" spans="1:21" ht="14.2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</row>
    <row r="460" spans="1:21" ht="14.2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</row>
    <row r="461" spans="1:21" ht="14.2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</row>
    <row r="462" spans="1:21" ht="14.2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</row>
    <row r="463" spans="1:21" ht="14.2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</row>
    <row r="464" spans="1:21" ht="14.2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</row>
    <row r="465" spans="1:21" ht="14.2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</row>
    <row r="466" spans="1:21" ht="14.2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</row>
    <row r="467" spans="1:21" ht="14.2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</row>
    <row r="468" spans="1:21" ht="14.2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</row>
    <row r="469" spans="1:21" ht="14.2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</row>
    <row r="470" spans="1:21" ht="14.2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</row>
    <row r="471" spans="1:21" ht="14.2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</row>
    <row r="472" spans="1:21" ht="14.2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</row>
    <row r="473" spans="1:21" ht="14.2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</row>
    <row r="474" spans="1:21" ht="14.2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</row>
    <row r="475" spans="1:21" ht="14.2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</row>
    <row r="476" spans="1:21" ht="14.2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</row>
    <row r="477" spans="1:21" ht="14.2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</row>
    <row r="478" spans="1:21" ht="14.2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</row>
    <row r="479" spans="1:21" ht="14.2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</row>
    <row r="480" spans="1:21" ht="14.2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</row>
    <row r="481" spans="1:21" ht="14.2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</row>
    <row r="482" spans="1:21" ht="14.2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</row>
    <row r="483" spans="1:21" ht="14.2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</row>
    <row r="484" spans="1:21" ht="14.2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</row>
    <row r="485" spans="1:21" ht="14.2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</row>
    <row r="486" spans="1:21" ht="14.2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</row>
    <row r="487" spans="1:21" ht="14.2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</row>
    <row r="488" spans="1:21" ht="14.2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</row>
    <row r="489" spans="1:21" ht="14.2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</row>
    <row r="490" spans="1:21" ht="14.2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</row>
    <row r="491" spans="1:21" ht="14.2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</row>
    <row r="492" spans="1:21" ht="14.2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</row>
    <row r="493" spans="1:21" ht="14.2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</row>
    <row r="494" spans="1:21" ht="14.2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</row>
    <row r="495" spans="1:21" ht="14.2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</row>
    <row r="496" spans="1:21" ht="14.2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</row>
    <row r="497" spans="1:21" ht="14.2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</row>
    <row r="498" spans="1:21" ht="14.2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</row>
    <row r="499" spans="1:21" ht="14.2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</row>
    <row r="500" spans="1:21" ht="14.2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</row>
    <row r="501" spans="1:21" ht="14.2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</row>
    <row r="502" spans="1:21" ht="14.2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</row>
    <row r="503" spans="1:21" ht="14.2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</row>
    <row r="504" spans="1:21" ht="14.2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</row>
    <row r="505" spans="1:21" ht="14.2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</row>
    <row r="506" spans="1:21" ht="14.2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</row>
    <row r="507" spans="1:21" ht="14.2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</row>
    <row r="508" spans="1:21" ht="14.2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</row>
    <row r="509" spans="1:21" ht="14.2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</row>
    <row r="510" spans="1:21" ht="14.2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</row>
    <row r="511" spans="1:21" ht="14.2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</row>
    <row r="512" spans="1:21" ht="14.2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</row>
    <row r="513" spans="1:21" ht="14.2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</row>
    <row r="514" spans="1:21" ht="14.2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</row>
    <row r="515" spans="1:21" ht="14.2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</row>
    <row r="516" spans="1:21" ht="14.2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</row>
    <row r="517" spans="1:21" ht="14.2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</row>
    <row r="518" spans="1:21" ht="14.2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</row>
    <row r="519" spans="1:21" ht="14.2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</row>
    <row r="520" spans="1:21" ht="14.2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</row>
    <row r="521" spans="1:21" ht="14.2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</row>
    <row r="522" spans="1:21" ht="14.2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</row>
    <row r="523" spans="1:21" ht="14.2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</row>
    <row r="524" spans="1:21" ht="14.2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</row>
    <row r="525" spans="1:21" ht="14.2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</row>
    <row r="526" spans="1:21" ht="14.2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</row>
    <row r="527" spans="1:21" ht="14.2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</row>
    <row r="528" spans="1:21" ht="14.2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</row>
    <row r="529" spans="1:21" ht="14.2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</row>
    <row r="530" spans="1:21" ht="14.2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</row>
    <row r="531" spans="1:21" ht="14.2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</row>
    <row r="532" spans="1:21" ht="14.2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</row>
    <row r="533" spans="1:21" ht="14.2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</row>
    <row r="534" spans="1:21" ht="14.2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</row>
    <row r="535" spans="1:21" ht="14.2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</row>
    <row r="536" spans="1:21" ht="14.2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</row>
    <row r="537" spans="1:21" ht="14.2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</row>
    <row r="538" spans="1:21" ht="14.2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</row>
    <row r="539" spans="1:21" ht="14.2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</row>
    <row r="540" spans="1:21" ht="14.2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</row>
    <row r="541" spans="1:21" ht="14.2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</row>
    <row r="542" spans="1:21" ht="14.2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</row>
    <row r="543" spans="1:21" ht="14.2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</row>
    <row r="544" spans="1:21" ht="14.2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</row>
    <row r="545" spans="1:21" ht="14.2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</row>
    <row r="546" spans="1:21" ht="14.2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</row>
    <row r="547" spans="1:21" ht="14.2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</row>
    <row r="548" spans="1:21" ht="14.2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</row>
    <row r="549" spans="1:21" ht="14.2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</row>
    <row r="550" spans="1:21" ht="14.2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</row>
    <row r="551" spans="1:21" ht="14.2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</row>
    <row r="552" spans="1:21" ht="14.2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</row>
    <row r="553" spans="1:21" ht="14.2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</row>
    <row r="554" spans="1:21" ht="14.2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</row>
    <row r="555" spans="1:21" ht="14.2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</row>
    <row r="556" spans="1:21" ht="14.2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</row>
    <row r="557" spans="1:21" ht="14.2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</row>
    <row r="558" spans="1:21" ht="14.2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</row>
    <row r="559" spans="1:21" ht="14.2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</row>
    <row r="560" spans="1:21" ht="14.2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</row>
    <row r="561" spans="1:21" ht="14.2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</row>
    <row r="562" spans="1:21" ht="14.2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</row>
    <row r="563" spans="1:21" ht="14.2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</row>
    <row r="564" spans="1:21" ht="14.2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</row>
    <row r="565" spans="1:21" ht="14.2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</row>
    <row r="566" spans="1:21" ht="14.2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</row>
    <row r="567" spans="1:21" ht="14.2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</row>
    <row r="568" spans="1:21" ht="14.2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</row>
    <row r="569" spans="1:21" ht="14.2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</row>
    <row r="570" spans="1:21" ht="14.2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</row>
    <row r="571" spans="1:21" ht="14.2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</row>
    <row r="572" spans="1:21" ht="14.2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</row>
    <row r="573" spans="1:21" ht="14.2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</row>
    <row r="574" spans="1:21" ht="14.2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</row>
    <row r="575" spans="1:21" ht="14.2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</row>
    <row r="576" spans="1:21" ht="14.2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</row>
    <row r="577" spans="1:21" ht="14.2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</row>
    <row r="578" spans="1:21" ht="14.2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</row>
    <row r="579" spans="1:21" ht="14.2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</row>
    <row r="580" spans="1:21" ht="14.2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</row>
    <row r="581" spans="1:21" ht="14.2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</row>
    <row r="582" spans="1:21" ht="14.2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</row>
    <row r="583" spans="1:21" ht="14.2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</row>
    <row r="584" spans="1:21" ht="14.2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</row>
    <row r="585" spans="1:21" ht="14.2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</row>
    <row r="586" spans="1:21" ht="14.2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</row>
    <row r="587" spans="1:21" ht="14.2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</row>
    <row r="588" spans="1:21" ht="14.2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</row>
    <row r="589" spans="1:21" ht="14.2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</row>
    <row r="590" spans="1:21" ht="14.2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</row>
    <row r="591" spans="1:21" ht="14.2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</row>
    <row r="592" spans="1:21" ht="14.2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</row>
    <row r="593" spans="1:21" ht="14.2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</row>
    <row r="594" spans="1:21" ht="14.2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</row>
    <row r="595" spans="1:21" ht="14.2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</row>
    <row r="596" spans="1:21" ht="14.2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</row>
    <row r="597" spans="1:21" ht="14.2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</row>
    <row r="598" spans="1:21" ht="14.2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</row>
    <row r="599" spans="1:21" ht="14.2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</row>
    <row r="600" spans="1:21" ht="14.2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</row>
    <row r="601" spans="1:21" ht="14.2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</row>
    <row r="602" spans="1:21" ht="14.2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</row>
    <row r="603" spans="1:21" ht="14.2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</row>
    <row r="604" spans="1:21" ht="14.2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</row>
    <row r="605" spans="1:21" ht="14.2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</row>
    <row r="606" spans="1:21" ht="14.2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</row>
    <row r="607" spans="1:21" ht="14.2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</row>
    <row r="608" spans="1:21" ht="14.2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</row>
    <row r="609" spans="1:21" ht="14.2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</row>
    <row r="610" spans="1:21" ht="14.2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</row>
    <row r="611" spans="1:21" ht="14.2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</row>
    <row r="612" spans="1:21" ht="14.2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</row>
    <row r="613" spans="1:21" ht="14.2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</row>
    <row r="614" spans="1:21" ht="14.2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</row>
    <row r="615" spans="1:21" ht="14.2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</row>
    <row r="616" spans="1:21" ht="14.2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</row>
    <row r="617" spans="1:21" ht="14.2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</row>
    <row r="618" spans="1:21" ht="14.2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</row>
    <row r="619" spans="1:21" ht="14.2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</row>
    <row r="620" spans="1:21" ht="14.2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</row>
    <row r="621" spans="1:21" ht="14.2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</row>
    <row r="622" spans="1:21" ht="14.2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</row>
    <row r="623" spans="1:21" ht="14.2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</row>
    <row r="624" spans="1:21" ht="14.2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</row>
    <row r="625" spans="1:21" ht="14.2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</row>
    <row r="626" spans="1:21" ht="14.2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</row>
    <row r="627" spans="1:21" ht="14.2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</row>
    <row r="628" spans="1:21" ht="14.2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</row>
    <row r="629" spans="1:21" ht="14.2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</row>
    <row r="630" spans="1:21" ht="14.2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</row>
    <row r="631" spans="1:21" ht="14.2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</row>
    <row r="632" spans="1:21" ht="14.2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</row>
    <row r="633" spans="1:21" ht="14.2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</row>
    <row r="634" spans="1:21" ht="14.2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</row>
    <row r="635" spans="1:21" ht="14.2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</row>
    <row r="636" spans="1:21" ht="14.2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</row>
    <row r="637" spans="1:21" ht="14.2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</row>
    <row r="638" spans="1:21" ht="14.2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</row>
    <row r="639" spans="1:21" ht="14.2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</row>
    <row r="640" spans="1:21" ht="14.2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</row>
    <row r="641" spans="1:21" ht="14.2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</row>
    <row r="642" spans="1:21" ht="14.2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</row>
    <row r="643" spans="1:21" ht="14.2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</row>
    <row r="644" spans="1:21" ht="14.2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</row>
    <row r="645" spans="1:21" ht="14.2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</row>
    <row r="646" spans="1:21" ht="14.2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</row>
    <row r="647" spans="1:21" ht="14.2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</row>
    <row r="648" spans="1:21" ht="14.2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</row>
    <row r="649" spans="1:21" ht="14.2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</row>
    <row r="650" spans="1:21" ht="14.2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</row>
    <row r="651" spans="1:21" ht="14.2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</row>
    <row r="652" spans="1:21" ht="14.2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</row>
    <row r="653" spans="1:21" ht="14.2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</row>
    <row r="654" spans="1:21" ht="14.2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</row>
    <row r="655" spans="1:21" ht="14.2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</row>
    <row r="656" spans="1:21" ht="14.2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</row>
    <row r="657" spans="1:21" ht="14.2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</row>
    <row r="658" spans="1:21" ht="14.2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</row>
    <row r="659" spans="1:21" ht="14.2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</row>
    <row r="660" spans="1:21" ht="14.2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</row>
    <row r="661" spans="1:21" ht="14.2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</row>
    <row r="662" spans="1:21" ht="14.2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</row>
    <row r="663" spans="1:21" ht="14.2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</row>
    <row r="664" spans="1:21" ht="14.2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</row>
    <row r="665" spans="1:21" ht="14.2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</row>
    <row r="666" spans="1:21" ht="14.2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</row>
    <row r="667" spans="1:21" ht="14.2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</row>
    <row r="668" spans="1:21" ht="14.2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</row>
    <row r="669" spans="1:21" ht="14.2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</row>
    <row r="670" spans="1:21" ht="14.2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</row>
    <row r="671" spans="1:21" ht="14.2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</row>
    <row r="672" spans="1:21" ht="14.2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</row>
    <row r="673" spans="1:21" ht="14.2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</row>
    <row r="674" spans="1:21" ht="14.2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</row>
    <row r="675" spans="1:21" ht="14.2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</row>
    <row r="676" spans="1:21" ht="14.2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</row>
    <row r="677" spans="1:21" ht="14.2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</row>
    <row r="678" spans="1:21" ht="14.2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</row>
    <row r="679" spans="1:21" ht="14.2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</row>
    <row r="680" spans="1:21" ht="14.2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</row>
    <row r="681" spans="1:21" ht="14.2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</row>
    <row r="682" spans="1:21" ht="14.2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</row>
    <row r="683" spans="1:21" ht="14.2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</row>
    <row r="684" spans="1:21" ht="14.2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</row>
    <row r="685" spans="1:21" ht="14.2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</row>
    <row r="686" spans="1:21" ht="14.2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</row>
    <row r="687" spans="1:21" ht="14.2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</row>
    <row r="688" spans="1:21" ht="14.2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</row>
    <row r="689" spans="1:21" ht="14.2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</row>
    <row r="690" spans="1:21" ht="14.2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</row>
    <row r="691" spans="1:21" ht="14.2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</row>
    <row r="692" spans="1:21" ht="14.2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</row>
    <row r="693" spans="1:21" ht="14.2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</row>
    <row r="694" spans="1:21" ht="14.2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</row>
    <row r="695" spans="1:21" ht="14.2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</row>
    <row r="696" spans="1:21" ht="14.2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</row>
    <row r="697" spans="1:21" ht="14.2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</row>
    <row r="698" spans="1:21" ht="14.2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</row>
    <row r="699" spans="1:21" ht="14.2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</row>
    <row r="700" spans="1:21" ht="14.2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</row>
    <row r="701" spans="1:21" ht="14.2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</row>
    <row r="702" spans="1:21" ht="14.2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</row>
    <row r="703" spans="1:21" ht="14.2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</row>
    <row r="704" spans="1:21" ht="14.2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</row>
    <row r="705" spans="1:21" ht="14.2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</row>
    <row r="706" spans="1:21" ht="14.2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</row>
    <row r="707" spans="1:21" ht="14.2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</row>
    <row r="708" spans="1:21" ht="14.2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</row>
    <row r="709" spans="1:21" ht="14.2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</row>
    <row r="710" spans="1:21" ht="14.2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</row>
    <row r="711" spans="1:21" ht="14.2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</row>
    <row r="712" spans="1:21" ht="14.2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</row>
    <row r="713" spans="1:21" ht="14.2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</row>
    <row r="714" spans="1:21" ht="14.2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</row>
    <row r="715" spans="1:21" ht="14.2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</row>
    <row r="716" spans="1:21" ht="14.2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</row>
    <row r="717" spans="1:21" ht="14.2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</row>
    <row r="718" spans="1:21" ht="14.2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</row>
    <row r="719" spans="1:21" ht="14.2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</row>
    <row r="720" spans="1:21" ht="14.2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</row>
    <row r="721" spans="1:21" ht="14.2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</row>
    <row r="722" spans="1:21" ht="14.2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</row>
    <row r="723" spans="1:21" ht="14.2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</row>
    <row r="724" spans="1:21" ht="14.2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</row>
    <row r="725" spans="1:21" ht="14.2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</row>
    <row r="726" spans="1:21" ht="14.2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</row>
    <row r="727" spans="1:21" ht="14.2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</row>
    <row r="728" spans="1:21" ht="14.2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</row>
    <row r="729" spans="1:21" ht="14.2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</row>
    <row r="730" spans="1:21" ht="14.2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</row>
    <row r="731" spans="1:21" ht="14.2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</row>
    <row r="732" spans="1:21" ht="14.2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</row>
    <row r="733" spans="1:21" ht="14.2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</row>
    <row r="734" spans="1:21" ht="14.2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</row>
    <row r="735" spans="1:21" ht="14.2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</row>
    <row r="736" spans="1:21" ht="14.2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</row>
    <row r="737" spans="1:21" ht="14.2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</row>
    <row r="738" spans="1:21" ht="14.2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</row>
    <row r="739" spans="1:21" ht="14.2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</row>
    <row r="740" spans="1:21" ht="14.2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</row>
    <row r="741" spans="1:21" ht="14.2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</row>
    <row r="742" spans="1:21" ht="14.2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</row>
    <row r="743" spans="1:21" ht="14.2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</row>
    <row r="744" spans="1:21" ht="14.2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</row>
    <row r="745" spans="1:21" ht="14.2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</row>
    <row r="746" spans="1:21" ht="14.2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</row>
    <row r="747" spans="1:21" ht="14.2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</row>
    <row r="748" spans="1:21" ht="14.2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</row>
    <row r="749" spans="1:21" ht="14.2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</row>
    <row r="750" spans="1:21" ht="14.2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</row>
    <row r="751" spans="1:21" ht="14.2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</row>
    <row r="752" spans="1:21" ht="14.2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</row>
    <row r="753" spans="1:21" ht="14.2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</row>
    <row r="754" spans="1:21" ht="14.2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</row>
    <row r="755" spans="1:21" ht="14.2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</row>
    <row r="756" spans="1:21" ht="14.2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</row>
    <row r="757" spans="1:21" ht="14.2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</row>
    <row r="758" spans="1:21" ht="14.2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</row>
    <row r="759" spans="1:21" ht="14.2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</row>
    <row r="760" spans="1:21" ht="14.2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</row>
    <row r="761" spans="1:21" ht="14.2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</row>
    <row r="762" spans="1:21" ht="14.2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</row>
    <row r="763" spans="1:21" ht="14.2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</row>
    <row r="764" spans="1:21" ht="14.2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</row>
    <row r="765" spans="1:21" ht="14.2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</row>
    <row r="766" spans="1:21" ht="14.2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</row>
    <row r="767" spans="1:21" ht="14.2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</row>
    <row r="768" spans="1:21" ht="14.2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</row>
    <row r="769" spans="1:21" ht="14.2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</row>
    <row r="770" spans="1:21" ht="14.2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</row>
    <row r="771" spans="1:21" ht="14.2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</row>
    <row r="772" spans="1:21" ht="14.2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</row>
    <row r="773" spans="1:21" ht="14.2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</row>
    <row r="774" spans="1:21" ht="14.2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</row>
    <row r="775" spans="1:21" ht="14.2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</row>
    <row r="776" spans="1:21" ht="14.2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</row>
    <row r="777" spans="1:21" ht="14.2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</row>
    <row r="778" spans="1:21" ht="14.2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</row>
    <row r="779" spans="1:21" ht="14.2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</row>
    <row r="780" spans="1:21" ht="14.2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</row>
    <row r="781" spans="1:21" ht="14.2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</row>
    <row r="782" spans="1:21" ht="14.2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</row>
    <row r="783" spans="1:21" ht="14.2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</row>
    <row r="784" spans="1:21" ht="14.2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</row>
    <row r="785" spans="1:21" ht="14.2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</row>
    <row r="786" spans="1:21" ht="14.2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</row>
    <row r="787" spans="1:21" ht="14.2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</row>
    <row r="788" spans="1:21" ht="14.2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</row>
    <row r="789" spans="1:21" ht="14.2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</row>
    <row r="790" spans="1:21" ht="14.2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</row>
    <row r="791" spans="1:21" ht="14.2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</row>
    <row r="792" spans="1:21" ht="14.2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</row>
    <row r="793" spans="1:21" ht="14.2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</row>
    <row r="794" spans="1:21" ht="14.2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</row>
    <row r="795" spans="1:21" ht="14.2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</row>
    <row r="796" spans="1:21" ht="14.2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</row>
    <row r="797" spans="1:21" ht="14.2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</row>
    <row r="798" spans="1:21" ht="14.2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</row>
    <row r="799" spans="1:21" ht="14.2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</row>
    <row r="800" spans="1:21" ht="14.2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</row>
    <row r="801" spans="1:21" ht="14.2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</row>
    <row r="802" spans="1:21" ht="14.2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</row>
    <row r="803" spans="1:21" ht="14.2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</row>
    <row r="804" spans="1:21" ht="14.2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</row>
    <row r="805" spans="1:21" ht="14.2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</row>
    <row r="806" spans="1:21" ht="14.2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</row>
    <row r="807" spans="1:21" ht="14.2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</row>
    <row r="808" spans="1:21" ht="14.2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</row>
    <row r="809" spans="1:21" ht="14.2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</row>
    <row r="810" spans="1:21" ht="14.2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</row>
    <row r="811" spans="1:21" ht="14.2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</row>
    <row r="812" spans="1:21" ht="14.2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</row>
    <row r="813" spans="1:21" ht="14.2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</row>
    <row r="814" spans="1:21" ht="14.2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</row>
    <row r="815" spans="1:21" ht="14.2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</row>
    <row r="816" spans="1:21" ht="14.2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</row>
    <row r="817" spans="1:21" ht="14.2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</row>
    <row r="818" spans="1:21" ht="14.2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</row>
    <row r="819" spans="1:21" ht="14.2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</row>
    <row r="820" spans="1:21" ht="14.2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</row>
    <row r="821" spans="1:21" ht="14.2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</row>
    <row r="822" spans="1:21" ht="14.2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</row>
    <row r="823" spans="1:21" ht="14.2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</row>
    <row r="824" spans="1:21" ht="14.2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</row>
    <row r="825" spans="1:21" ht="14.2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</row>
    <row r="826" spans="1:21" ht="14.2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</row>
    <row r="827" spans="1:21" ht="14.2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</row>
    <row r="828" spans="1:21" ht="14.2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</row>
    <row r="829" spans="1:21" ht="14.2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</row>
    <row r="830" spans="1:21" ht="14.2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</row>
    <row r="831" spans="1:21" ht="14.2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</row>
    <row r="832" spans="1:21" ht="14.2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</row>
    <row r="833" spans="1:21" ht="14.2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</row>
    <row r="834" spans="1:21" ht="14.2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</row>
    <row r="835" spans="1:21" ht="14.2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</row>
    <row r="836" spans="1:21" ht="14.2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</row>
    <row r="837" spans="1:21" ht="14.2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</row>
    <row r="838" spans="1:21" ht="14.2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</row>
    <row r="839" spans="1:21" ht="14.2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</row>
    <row r="840" spans="1:21" ht="14.2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</row>
    <row r="841" spans="1:21" ht="14.2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</row>
    <row r="842" spans="1:21" ht="14.2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</row>
    <row r="843" spans="1:21" ht="14.2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</row>
    <row r="844" spans="1:21" ht="14.2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</row>
    <row r="845" spans="1:21" ht="14.2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</row>
    <row r="846" spans="1:21" ht="14.2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</row>
    <row r="847" spans="1:21" ht="14.2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</row>
    <row r="848" spans="1:21" ht="14.2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</row>
    <row r="849" spans="1:21" ht="14.2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</row>
    <row r="850" spans="1:21" ht="14.2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</row>
    <row r="851" spans="1:21" ht="14.2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</row>
    <row r="852" spans="1:21" ht="14.2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</row>
    <row r="853" spans="1:21" ht="14.2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</row>
    <row r="854" spans="1:21" ht="14.2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</row>
    <row r="855" spans="1:21" ht="14.2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</row>
    <row r="856" spans="1:21" ht="14.2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</row>
    <row r="857" spans="1:21" ht="14.2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</row>
    <row r="858" spans="1:21" ht="14.2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</row>
    <row r="859" spans="1:21" ht="14.2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</row>
    <row r="860" spans="1:21" ht="14.2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</row>
    <row r="861" spans="1:21" ht="14.2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</row>
    <row r="862" spans="1:21" ht="14.2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</row>
    <row r="863" spans="1:21" ht="14.2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</row>
    <row r="864" spans="1:21" ht="14.2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</row>
    <row r="865" spans="1:21" ht="14.2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</row>
    <row r="866" spans="1:21" ht="14.2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</row>
    <row r="867" spans="1:21" ht="14.2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</row>
    <row r="868" spans="1:21" ht="14.2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</row>
    <row r="869" spans="1:21" ht="14.2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</row>
    <row r="870" spans="1:21" ht="14.2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</row>
    <row r="871" spans="1:21" ht="14.2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</row>
    <row r="872" spans="1:21" ht="14.2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</row>
    <row r="873" spans="1:21" ht="14.2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</row>
    <row r="874" spans="1:21" ht="14.2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</row>
    <row r="875" spans="1:21" ht="14.2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</row>
    <row r="876" spans="1:21" ht="14.2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</row>
    <row r="877" spans="1:21" ht="14.2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</row>
    <row r="878" spans="1:21" ht="14.2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</row>
    <row r="879" spans="1:21" ht="14.2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</row>
    <row r="880" spans="1:21" ht="14.2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</row>
    <row r="881" spans="1:21" ht="14.2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</row>
    <row r="882" spans="1:21" ht="14.2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</row>
    <row r="883" spans="1:21" ht="14.2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</row>
    <row r="884" spans="1:21" ht="14.2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</row>
    <row r="885" spans="1:21" ht="14.2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</row>
    <row r="886" spans="1:21" ht="14.2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</row>
    <row r="887" spans="1:21" ht="14.2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</row>
    <row r="888" spans="1:21" ht="14.2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</row>
    <row r="889" spans="1:21" ht="14.2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</row>
    <row r="890" spans="1:21" ht="14.2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</row>
    <row r="891" spans="1:21" ht="14.2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</row>
    <row r="892" spans="1:21" ht="14.2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</row>
    <row r="893" spans="1:21" ht="14.2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</row>
    <row r="894" spans="1:21" ht="14.2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</row>
    <row r="895" spans="1:21" ht="14.2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</row>
    <row r="896" spans="1:21" ht="14.2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</row>
    <row r="897" spans="1:21" ht="14.2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</row>
    <row r="898" spans="1:21" ht="14.2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</row>
    <row r="899" spans="1:21" ht="14.2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</row>
    <row r="900" spans="1:21" ht="14.2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</row>
    <row r="901" spans="1:21" ht="14.2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</row>
    <row r="902" spans="1:21" ht="14.2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</row>
    <row r="903" spans="1:21" ht="14.2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</row>
    <row r="904" spans="1:21" ht="14.2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</row>
    <row r="905" spans="1:21" ht="14.2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</row>
    <row r="906" spans="1:21" ht="14.2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</row>
    <row r="907" spans="1:21" ht="14.2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</row>
    <row r="908" spans="1:21" ht="14.2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</row>
    <row r="909" spans="1:21" ht="14.2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</row>
    <row r="910" spans="1:21" ht="14.2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</row>
    <row r="911" spans="1:21" ht="14.2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</row>
    <row r="912" spans="1:21" ht="14.2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</row>
    <row r="913" spans="1:21" ht="14.2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</row>
    <row r="914" spans="1:21" ht="14.2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</row>
    <row r="915" spans="1:21" ht="14.2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</row>
    <row r="916" spans="1:21" ht="14.2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</row>
    <row r="917" spans="1:21" ht="14.2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</row>
    <row r="918" spans="1:21" ht="14.2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</row>
    <row r="919" spans="1:21" ht="14.2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</row>
    <row r="920" spans="1:21" ht="14.2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</row>
    <row r="921" spans="1:21" ht="14.2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</row>
    <row r="922" spans="1:21" ht="14.2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</row>
    <row r="923" spans="1:21" ht="14.2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</row>
    <row r="924" spans="1:21" ht="14.2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</row>
    <row r="925" spans="1:21" ht="14.2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</row>
    <row r="926" spans="1:21" ht="14.2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</row>
    <row r="927" spans="1:21" ht="14.2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</row>
    <row r="928" spans="1:21" ht="14.2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</row>
    <row r="929" spans="1:21" ht="14.2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</row>
    <row r="930" spans="1:21" ht="14.2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</row>
    <row r="931" spans="1:21" ht="14.2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</row>
    <row r="932" spans="1:21" ht="14.2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</row>
    <row r="933" spans="1:21" ht="14.2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</row>
    <row r="934" spans="1:21" ht="14.2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</row>
    <row r="935" spans="1:21" ht="14.2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</row>
    <row r="936" spans="1:21" ht="14.2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</row>
    <row r="937" spans="1:21" ht="14.2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</row>
    <row r="938" spans="1:21" ht="14.2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</row>
    <row r="939" spans="1:21" ht="14.2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</row>
    <row r="940" spans="1:21" ht="14.2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</row>
    <row r="941" spans="1:21" ht="14.2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</row>
    <row r="942" spans="1:21" ht="14.2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</row>
    <row r="943" spans="1:21" ht="14.2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</row>
    <row r="944" spans="1:21" ht="14.2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</row>
    <row r="945" spans="1:21" ht="14.2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</row>
    <row r="946" spans="1:21" ht="14.2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</row>
    <row r="947" spans="1:21" ht="14.2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</row>
    <row r="948" spans="1:21" ht="14.2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</row>
    <row r="949" spans="1:21" ht="14.2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</row>
    <row r="950" spans="1:21" ht="14.2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</row>
    <row r="951" spans="1:21" ht="14.2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</row>
    <row r="952" spans="1:21" ht="14.2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</row>
    <row r="953" spans="1:21" ht="14.2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</row>
    <row r="954" spans="1:21" ht="14.2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</row>
    <row r="955" spans="1:21" ht="14.2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</row>
    <row r="956" spans="1:21" ht="14.2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</row>
    <row r="957" spans="1:21" ht="14.2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</row>
    <row r="958" spans="1:21" ht="14.2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</row>
    <row r="959" spans="1:21" ht="14.2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</row>
    <row r="960" spans="1:21" ht="14.2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</row>
    <row r="961" spans="1:21" ht="14.2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</row>
    <row r="962" spans="1:21" ht="14.2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</row>
    <row r="963" spans="1:21" ht="14.2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</row>
    <row r="964" spans="1:21" ht="14.2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</row>
    <row r="965" spans="1:21" ht="14.2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</row>
    <row r="966" spans="1:21" ht="14.2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</row>
    <row r="967" spans="1:21" ht="14.2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</row>
    <row r="968" spans="1:21" ht="14.2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</row>
    <row r="969" spans="1:21" ht="14.2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</row>
    <row r="970" spans="1:21" ht="14.2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</row>
    <row r="971" spans="1:21" ht="14.2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</row>
    <row r="972" spans="1:21" ht="14.2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</row>
    <row r="973" spans="1:21" ht="14.2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</row>
    <row r="974" spans="1:21" ht="14.2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</row>
    <row r="975" spans="1:21" ht="14.2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</row>
    <row r="976" spans="1:21" ht="14.2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</row>
    <row r="977" spans="1:21" ht="14.2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</row>
    <row r="978" spans="1:21" ht="14.2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</row>
    <row r="979" spans="1:21" ht="14.2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</row>
    <row r="980" spans="1:21" ht="14.2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</row>
    <row r="981" spans="1:21" ht="14.2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</row>
    <row r="982" spans="1:21" ht="14.2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</row>
    <row r="983" spans="1:21" ht="14.2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</row>
    <row r="984" spans="1:21" ht="14.2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</row>
    <row r="985" spans="1:21" ht="14.2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</row>
    <row r="986" spans="1:21" ht="14.2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</row>
    <row r="987" spans="1:21" ht="14.2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</row>
    <row r="988" spans="1:21" ht="14.2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</row>
    <row r="989" spans="1:21" ht="14.2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</row>
    <row r="990" spans="1:21" ht="14.2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</row>
    <row r="991" spans="1:21" ht="14.2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</row>
    <row r="992" spans="1:21" ht="14.2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</row>
    <row r="993" spans="1:21" ht="14.2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</row>
    <row r="994" spans="1:21" ht="14.2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</row>
    <row r="995" spans="1:21" ht="14.2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</row>
    <row r="996" spans="1:21" ht="14.2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</row>
    <row r="997" spans="1:21" ht="14.2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</row>
    <row r="998" spans="1:21" ht="14.2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</row>
    <row r="999" spans="1:21" ht="14.2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</row>
  </sheetData>
  <sheetProtection password="C59B" sheet="1" objects="1" scenarios="1"/>
  <mergeCells count="127">
    <mergeCell ref="C131:I131"/>
    <mergeCell ref="C132:I132"/>
    <mergeCell ref="C133:I133"/>
    <mergeCell ref="C134:I134"/>
    <mergeCell ref="C135:I135"/>
    <mergeCell ref="B136:I136"/>
    <mergeCell ref="C137:H137"/>
    <mergeCell ref="B140:K155"/>
    <mergeCell ref="C120:H120"/>
    <mergeCell ref="C121:H121"/>
    <mergeCell ref="C122:H122"/>
    <mergeCell ref="C123:H123"/>
    <mergeCell ref="B124:H124"/>
    <mergeCell ref="B127:J127"/>
    <mergeCell ref="B128:I128"/>
    <mergeCell ref="C129:I129"/>
    <mergeCell ref="C130:I130"/>
    <mergeCell ref="C110:H110"/>
    <mergeCell ref="C111:H111"/>
    <mergeCell ref="B112:H112"/>
    <mergeCell ref="B113:J113"/>
    <mergeCell ref="B115:J115"/>
    <mergeCell ref="C116:H116"/>
    <mergeCell ref="C117:H117"/>
    <mergeCell ref="C118:H118"/>
    <mergeCell ref="C119:H119"/>
    <mergeCell ref="B99:J99"/>
    <mergeCell ref="B100:I100"/>
    <mergeCell ref="C101:I101"/>
    <mergeCell ref="C102:I102"/>
    <mergeCell ref="B103:I103"/>
    <mergeCell ref="B106:J106"/>
    <mergeCell ref="C107:H107"/>
    <mergeCell ref="C108:H108"/>
    <mergeCell ref="C109:H109"/>
    <mergeCell ref="C89:H89"/>
    <mergeCell ref="C90:H90"/>
    <mergeCell ref="C91:H91"/>
    <mergeCell ref="B92:H92"/>
    <mergeCell ref="B93:J93"/>
    <mergeCell ref="B94:H94"/>
    <mergeCell ref="B95:I95"/>
    <mergeCell ref="C96:H96"/>
    <mergeCell ref="B97:H97"/>
    <mergeCell ref="C79:H79"/>
    <mergeCell ref="B80:H80"/>
    <mergeCell ref="B81:J81"/>
    <mergeCell ref="B83:J83"/>
    <mergeCell ref="B84:H84"/>
    <mergeCell ref="B85:I85"/>
    <mergeCell ref="C86:H86"/>
    <mergeCell ref="C87:H87"/>
    <mergeCell ref="C88:H88"/>
    <mergeCell ref="B69:I69"/>
    <mergeCell ref="B70:J70"/>
    <mergeCell ref="B72:J72"/>
    <mergeCell ref="C73:H73"/>
    <mergeCell ref="B74:I74"/>
    <mergeCell ref="C75:H75"/>
    <mergeCell ref="C76:H76"/>
    <mergeCell ref="C77:H77"/>
    <mergeCell ref="C78:H78"/>
    <mergeCell ref="C59:H59"/>
    <mergeCell ref="C60:H60"/>
    <mergeCell ref="C61:H61"/>
    <mergeCell ref="B62:I62"/>
    <mergeCell ref="B64:J64"/>
    <mergeCell ref="B65:I65"/>
    <mergeCell ref="C66:I66"/>
    <mergeCell ref="C67:I67"/>
    <mergeCell ref="C68:I68"/>
    <mergeCell ref="C49:H49"/>
    <mergeCell ref="C50:H50"/>
    <mergeCell ref="C51:H51"/>
    <mergeCell ref="C52:H52"/>
    <mergeCell ref="B53:H53"/>
    <mergeCell ref="B55:H55"/>
    <mergeCell ref="C56:H56"/>
    <mergeCell ref="C57:H57"/>
    <mergeCell ref="C58:H58"/>
    <mergeCell ref="C39:H39"/>
    <mergeCell ref="C40:H40"/>
    <mergeCell ref="B41:H41"/>
    <mergeCell ref="B43:H43"/>
    <mergeCell ref="B44:I44"/>
    <mergeCell ref="C45:H45"/>
    <mergeCell ref="C46:H46"/>
    <mergeCell ref="C47:H47"/>
    <mergeCell ref="C48:H48"/>
    <mergeCell ref="C28:H28"/>
    <mergeCell ref="C29:H29"/>
    <mergeCell ref="C30:H30"/>
    <mergeCell ref="C31:H31"/>
    <mergeCell ref="C32:H32"/>
    <mergeCell ref="B33:I33"/>
    <mergeCell ref="B36:J36"/>
    <mergeCell ref="B37:H37"/>
    <mergeCell ref="B38:I38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4" firstPageNumber="0" orientation="portrait" horizontalDpi="300" verticalDpi="300" r:id="rId1"/>
  <headerFooter>
    <oddHeader>&amp;C&amp;A</oddHeader>
    <oddFooter>&amp;CPágina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V999"/>
  <sheetViews>
    <sheetView topLeftCell="A109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22.1406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6.5703125" customWidth="1"/>
    <col min="11" max="11" width="24" customWidth="1"/>
    <col min="12" max="22" width="7.85546875" customWidth="1"/>
    <col min="1021" max="1024" width="11.5703125" customWidth="1"/>
  </cols>
  <sheetData>
    <row r="1" spans="1:22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</row>
    <row r="2" spans="1:22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</row>
    <row r="4" spans="1:22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</row>
    <row r="5" spans="1:22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0">
        <f>Motorista!J5</f>
        <v>2021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</row>
    <row r="6" spans="1:22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</row>
    <row r="7" spans="1:22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</row>
    <row r="8" spans="1:22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</row>
    <row r="9" spans="1:22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</row>
    <row r="10" spans="1:22" ht="12.75" customHeight="1">
      <c r="A10" s="48"/>
      <c r="B10" s="149" t="s">
        <v>313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</row>
    <row r="11" spans="1:22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</row>
    <row r="12" spans="1:22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</row>
    <row r="13" spans="1:22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Motorista – HE em DSR e feriados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</row>
    <row r="14" spans="1:22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>
        <v>7823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</row>
    <row r="15" spans="1:22" ht="12.75" customHeight="1">
      <c r="A15" s="48"/>
      <c r="B15" s="50">
        <v>3</v>
      </c>
      <c r="C15" s="148" t="s">
        <v>307</v>
      </c>
      <c r="D15" s="148"/>
      <c r="E15" s="148"/>
      <c r="F15" s="148"/>
      <c r="G15" s="148"/>
      <c r="H15" s="148"/>
      <c r="I15" s="148"/>
      <c r="J15" s="124">
        <f>Motorista!J23</f>
        <v>2838.23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</row>
    <row r="16" spans="1:22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285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</row>
    <row r="17" spans="1:22" ht="25.5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8" t="str">
        <f>Motorista!J17</f>
        <v>SIND. EMPRES ASSEIO/CONS EST MG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</row>
    <row r="18" spans="1:22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132">
        <f>Motorista!J18</f>
        <v>44197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</row>
    <row r="19" spans="1:22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</row>
    <row r="20" spans="1:22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</row>
    <row r="21" spans="1:22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</row>
    <row r="22" spans="1:22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</row>
    <row r="23" spans="1:22" ht="12.75" customHeight="1">
      <c r="A23" s="48"/>
      <c r="B23" s="64" t="s">
        <v>140</v>
      </c>
      <c r="C23" s="154"/>
      <c r="D23" s="154"/>
      <c r="E23" s="154"/>
      <c r="F23" s="154"/>
      <c r="G23" s="154"/>
      <c r="H23" s="154"/>
      <c r="I23" s="52"/>
      <c r="J23" s="65">
        <v>0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</row>
    <row r="24" spans="1:22" ht="12.75" customHeight="1">
      <c r="A24" s="48"/>
      <c r="B24" s="64" t="s">
        <v>142</v>
      </c>
      <c r="C24" s="154"/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</row>
    <row r="25" spans="1:22" ht="12.75" customHeight="1">
      <c r="A25" s="48"/>
      <c r="B25" s="64" t="s">
        <v>145</v>
      </c>
      <c r="C25" s="154"/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</row>
    <row r="26" spans="1:22" ht="12.75" customHeight="1">
      <c r="A26" s="48"/>
      <c r="B26" s="64" t="s">
        <v>148</v>
      </c>
      <c r="C26" s="154"/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</row>
    <row r="27" spans="1:22" ht="12.75" customHeight="1">
      <c r="A27" s="48"/>
      <c r="B27" s="64" t="s">
        <v>173</v>
      </c>
      <c r="C27" s="154"/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</row>
    <row r="28" spans="1:22" ht="12.75" customHeight="1">
      <c r="A28" s="48"/>
      <c r="B28" s="64" t="s">
        <v>189</v>
      </c>
      <c r="C28" s="154"/>
      <c r="D28" s="154"/>
      <c r="E28" s="154"/>
      <c r="F28" s="154"/>
      <c r="G28" s="154"/>
      <c r="H28" s="154"/>
      <c r="I28" s="66"/>
      <c r="J28" s="65">
        <v>0</v>
      </c>
      <c r="K28" s="17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</row>
    <row r="29" spans="1:22" ht="12.75" customHeight="1">
      <c r="A29" s="48"/>
      <c r="B29" s="64" t="s">
        <v>191</v>
      </c>
      <c r="C29" s="154"/>
      <c r="D29" s="154"/>
      <c r="E29" s="154"/>
      <c r="F29" s="154"/>
      <c r="G29" s="154"/>
      <c r="H29" s="154"/>
      <c r="I29" s="66"/>
      <c r="J29" s="65">
        <v>0</v>
      </c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</row>
    <row r="30" spans="1:22" ht="12.75" customHeight="1">
      <c r="A30" s="48"/>
      <c r="B30" s="64" t="s">
        <v>193</v>
      </c>
      <c r="C30" s="154"/>
      <c r="D30" s="154"/>
      <c r="E30" s="154"/>
      <c r="F30" s="154"/>
      <c r="G30" s="154"/>
      <c r="H30" s="154"/>
      <c r="I30" s="66"/>
      <c r="J30" s="65">
        <v>0</v>
      </c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</row>
    <row r="31" spans="1:22" ht="12.75" customHeight="1">
      <c r="A31" s="48"/>
      <c r="B31" s="64" t="s">
        <v>276</v>
      </c>
      <c r="C31" s="154"/>
      <c r="D31" s="154"/>
      <c r="E31" s="154"/>
      <c r="F31" s="154"/>
      <c r="G31" s="154"/>
      <c r="H31" s="154"/>
      <c r="I31" s="66"/>
      <c r="J31" s="65">
        <v>0</v>
      </c>
      <c r="K31" s="17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</row>
    <row r="32" spans="1:22" ht="12.75" customHeight="1">
      <c r="A32" s="48"/>
      <c r="B32" s="64" t="s">
        <v>277</v>
      </c>
      <c r="C32" s="154"/>
      <c r="D32" s="154"/>
      <c r="E32" s="154"/>
      <c r="F32" s="154"/>
      <c r="G32" s="154"/>
      <c r="H32" s="154"/>
      <c r="I32" s="66"/>
      <c r="J32" s="65">
        <v>0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</row>
    <row r="33" spans="1:22" ht="12.75" customHeight="1">
      <c r="A33" s="48"/>
      <c r="B33" s="64" t="s">
        <v>278</v>
      </c>
      <c r="C33" s="154" t="s">
        <v>279</v>
      </c>
      <c r="D33" s="154"/>
      <c r="E33" s="154"/>
      <c r="F33" s="154"/>
      <c r="G33" s="154"/>
      <c r="H33" s="154"/>
      <c r="I33" s="66"/>
      <c r="J33" s="65">
        <f>((J15/220)*2)</f>
        <v>25.802090909090911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</row>
    <row r="34" spans="1:22" ht="12.75" customHeight="1">
      <c r="A34" s="48"/>
      <c r="B34" s="64" t="s">
        <v>280</v>
      </c>
      <c r="C34" s="154" t="s">
        <v>281</v>
      </c>
      <c r="D34" s="154"/>
      <c r="E34" s="154"/>
      <c r="F34" s="154"/>
      <c r="G34" s="154"/>
      <c r="H34" s="154"/>
      <c r="I34" s="66"/>
      <c r="J34" s="65">
        <f>'Motorista-HE'!J29/6</f>
        <v>3.4402787878787886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</row>
    <row r="35" spans="1:22" ht="12.75" customHeight="1">
      <c r="A35" s="48"/>
      <c r="B35" s="153" t="s">
        <v>175</v>
      </c>
      <c r="C35" s="153"/>
      <c r="D35" s="153"/>
      <c r="E35" s="153"/>
      <c r="F35" s="153"/>
      <c r="G35" s="153"/>
      <c r="H35" s="153"/>
      <c r="I35" s="153"/>
      <c r="J35" s="68">
        <f>SUM(J23:J34)</f>
        <v>29.2423696969697</v>
      </c>
      <c r="K35" s="69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</row>
    <row r="36" spans="1:22" ht="14.25" customHeight="1">
      <c r="A36" s="48"/>
      <c r="B36" s="70"/>
      <c r="C36" s="70"/>
      <c r="D36" s="70"/>
      <c r="E36" s="70"/>
      <c r="F36" s="70"/>
      <c r="G36" s="70"/>
      <c r="H36" s="70"/>
      <c r="I36" s="70"/>
      <c r="J36" s="71"/>
      <c r="K36" s="17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</row>
    <row r="37" spans="1:22" ht="14.25" customHeight="1">
      <c r="A37" s="48"/>
      <c r="B37" s="70"/>
      <c r="C37" s="70"/>
      <c r="D37" s="70"/>
      <c r="E37" s="70"/>
      <c r="F37" s="70"/>
      <c r="G37" s="70"/>
      <c r="H37" s="70"/>
      <c r="I37" s="70"/>
      <c r="J37" s="71"/>
      <c r="K37" s="17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</row>
    <row r="38" spans="1:22" ht="12.75" customHeight="1">
      <c r="A38" s="48"/>
      <c r="B38" s="147" t="s">
        <v>176</v>
      </c>
      <c r="C38" s="147"/>
      <c r="D38" s="147"/>
      <c r="E38" s="147"/>
      <c r="F38" s="147"/>
      <c r="G38" s="147"/>
      <c r="H38" s="147"/>
      <c r="I38" s="147"/>
      <c r="J38" s="147"/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</row>
    <row r="39" spans="1:22" ht="12.75" customHeight="1">
      <c r="A39" s="48"/>
      <c r="B39" s="155" t="s">
        <v>177</v>
      </c>
      <c r="C39" s="155"/>
      <c r="D39" s="155"/>
      <c r="E39" s="155"/>
      <c r="F39" s="155"/>
      <c r="G39" s="155"/>
      <c r="H39" s="155"/>
      <c r="I39" s="72" t="s">
        <v>167</v>
      </c>
      <c r="J39" s="72" t="s">
        <v>168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</row>
    <row r="40" spans="1:22" ht="12.75" customHeight="1">
      <c r="A40" s="48"/>
      <c r="B40" s="155" t="s">
        <v>178</v>
      </c>
      <c r="C40" s="155"/>
      <c r="D40" s="155"/>
      <c r="E40" s="155"/>
      <c r="F40" s="155"/>
      <c r="G40" s="155"/>
      <c r="H40" s="155"/>
      <c r="I40" s="155"/>
      <c r="J40" s="73">
        <f>J35</f>
        <v>29.2423696969697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</row>
    <row r="41" spans="1:22" ht="12.75" customHeight="1">
      <c r="A41" s="48"/>
      <c r="B41" s="72" t="s">
        <v>140</v>
      </c>
      <c r="C41" s="148" t="s">
        <v>179</v>
      </c>
      <c r="D41" s="148"/>
      <c r="E41" s="148"/>
      <c r="F41" s="148"/>
      <c r="G41" s="148"/>
      <c r="H41" s="148"/>
      <c r="I41" s="74">
        <f>1/12</f>
        <v>8.3333333333333329E-2</v>
      </c>
      <c r="J41" s="75">
        <f>$J$40*I41</f>
        <v>2.4368641414141416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</row>
    <row r="42" spans="1:22" ht="12.75" customHeight="1">
      <c r="A42" s="48"/>
      <c r="B42" s="72" t="s">
        <v>142</v>
      </c>
      <c r="C42" s="148" t="s">
        <v>180</v>
      </c>
      <c r="D42" s="148"/>
      <c r="E42" s="148"/>
      <c r="F42" s="148"/>
      <c r="G42" s="148"/>
      <c r="H42" s="148"/>
      <c r="I42" s="74">
        <f>((1/12)+(1/12)/3)</f>
        <v>0.1111111111111111</v>
      </c>
      <c r="J42" s="75">
        <f>$J$40*I42</f>
        <v>3.2491521885521886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</row>
    <row r="43" spans="1:22" ht="14.25" customHeight="1">
      <c r="A43" s="48"/>
      <c r="B43" s="155" t="s">
        <v>181</v>
      </c>
      <c r="C43" s="155"/>
      <c r="D43" s="155"/>
      <c r="E43" s="155"/>
      <c r="F43" s="155"/>
      <c r="G43" s="155"/>
      <c r="H43" s="155"/>
      <c r="I43" s="76">
        <f>I41+I42</f>
        <v>0.19444444444444442</v>
      </c>
      <c r="J43" s="77">
        <f>SUM(J41:J42)</f>
        <v>5.6860163299663302</v>
      </c>
      <c r="K43" s="69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</row>
    <row r="44" spans="1:22" ht="14.25" customHeight="1">
      <c r="A44" s="48"/>
      <c r="B44" s="78"/>
      <c r="C44" s="79"/>
      <c r="D44" s="79"/>
      <c r="E44" s="79"/>
      <c r="F44" s="79"/>
      <c r="G44" s="79"/>
      <c r="H44" s="79"/>
      <c r="I44" s="80"/>
      <c r="J44" s="81"/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</row>
    <row r="45" spans="1:22" ht="14.25" customHeight="1">
      <c r="A45" s="48"/>
      <c r="B45" s="155" t="s">
        <v>182</v>
      </c>
      <c r="C45" s="155"/>
      <c r="D45" s="155"/>
      <c r="E45" s="155"/>
      <c r="F45" s="155"/>
      <c r="G45" s="155"/>
      <c r="H45" s="155"/>
      <c r="I45" s="72" t="s">
        <v>167</v>
      </c>
      <c r="J45" s="72" t="s">
        <v>168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</row>
    <row r="46" spans="1:22" ht="14.25" customHeight="1">
      <c r="A46" s="48"/>
      <c r="B46" s="155" t="s">
        <v>183</v>
      </c>
      <c r="C46" s="155"/>
      <c r="D46" s="155"/>
      <c r="E46" s="155"/>
      <c r="F46" s="155"/>
      <c r="G46" s="155"/>
      <c r="H46" s="155"/>
      <c r="I46" s="155"/>
      <c r="J46" s="82">
        <f>J35+J43</f>
        <v>34.928386026936032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</row>
    <row r="47" spans="1:22" ht="14.25" customHeight="1">
      <c r="A47" s="48"/>
      <c r="B47" s="72" t="s">
        <v>140</v>
      </c>
      <c r="C47" s="148" t="s">
        <v>184</v>
      </c>
      <c r="D47" s="148"/>
      <c r="E47" s="148"/>
      <c r="F47" s="148"/>
      <c r="G47" s="148"/>
      <c r="H47" s="148"/>
      <c r="I47" s="74">
        <v>0.2</v>
      </c>
      <c r="J47" s="75">
        <f t="shared" ref="J47:J54" si="0">$J$46*I47</f>
        <v>6.9856772053872067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</row>
    <row r="48" spans="1:22" ht="12.75" customHeight="1">
      <c r="A48" s="48"/>
      <c r="B48" s="72" t="s">
        <v>142</v>
      </c>
      <c r="C48" s="148" t="s">
        <v>185</v>
      </c>
      <c r="D48" s="148"/>
      <c r="E48" s="148"/>
      <c r="F48" s="148"/>
      <c r="G48" s="148"/>
      <c r="H48" s="148"/>
      <c r="I48" s="74">
        <v>2.5000000000000001E-2</v>
      </c>
      <c r="J48" s="75">
        <f t="shared" si="0"/>
        <v>0.87320965067340084</v>
      </c>
      <c r="K48" s="17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</row>
    <row r="49" spans="1:22" ht="14.25" customHeight="1">
      <c r="A49" s="48"/>
      <c r="B49" s="72" t="s">
        <v>145</v>
      </c>
      <c r="C49" s="148" t="s">
        <v>186</v>
      </c>
      <c r="D49" s="148"/>
      <c r="E49" s="148"/>
      <c r="F49" s="148"/>
      <c r="G49" s="148"/>
      <c r="H49" s="148"/>
      <c r="I49" s="83">
        <v>0</v>
      </c>
      <c r="J49" s="75">
        <f t="shared" si="0"/>
        <v>0</v>
      </c>
      <c r="K49" s="17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</row>
    <row r="50" spans="1:22" ht="12.75" customHeight="1">
      <c r="A50" s="48"/>
      <c r="B50" s="72" t="s">
        <v>148</v>
      </c>
      <c r="C50" s="148" t="s">
        <v>187</v>
      </c>
      <c r="D50" s="148"/>
      <c r="E50" s="148"/>
      <c r="F50" s="148"/>
      <c r="G50" s="148"/>
      <c r="H50" s="148"/>
      <c r="I50" s="74">
        <v>1.4999999999999999E-2</v>
      </c>
      <c r="J50" s="75">
        <f t="shared" si="0"/>
        <v>0.52392579040404041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</row>
    <row r="51" spans="1:22" ht="14.25" customHeight="1">
      <c r="A51" s="48"/>
      <c r="B51" s="72" t="s">
        <v>173</v>
      </c>
      <c r="C51" s="148" t="s">
        <v>188</v>
      </c>
      <c r="D51" s="148"/>
      <c r="E51" s="148"/>
      <c r="F51" s="148"/>
      <c r="G51" s="148"/>
      <c r="H51" s="148"/>
      <c r="I51" s="74">
        <v>0.01</v>
      </c>
      <c r="J51" s="75">
        <f t="shared" si="0"/>
        <v>0.34928386026936031</v>
      </c>
      <c r="K51" s="17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</row>
    <row r="52" spans="1:22" ht="14.25" customHeight="1">
      <c r="A52" s="48"/>
      <c r="B52" s="72" t="s">
        <v>189</v>
      </c>
      <c r="C52" s="148" t="s">
        <v>190</v>
      </c>
      <c r="D52" s="148"/>
      <c r="E52" s="148"/>
      <c r="F52" s="148"/>
      <c r="G52" s="148"/>
      <c r="H52" s="148"/>
      <c r="I52" s="74">
        <v>6.0000000000000001E-3</v>
      </c>
      <c r="J52" s="75">
        <f t="shared" si="0"/>
        <v>0.2095703161616162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</row>
    <row r="53" spans="1:22" ht="14.25" customHeight="1">
      <c r="A53" s="48"/>
      <c r="B53" s="72" t="s">
        <v>191</v>
      </c>
      <c r="C53" s="148" t="s">
        <v>192</v>
      </c>
      <c r="D53" s="148"/>
      <c r="E53" s="148"/>
      <c r="F53" s="148"/>
      <c r="G53" s="148"/>
      <c r="H53" s="148"/>
      <c r="I53" s="74">
        <v>2E-3</v>
      </c>
      <c r="J53" s="75">
        <f t="shared" si="0"/>
        <v>6.9856772053872071E-2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</row>
    <row r="54" spans="1:22" ht="14.25" customHeight="1">
      <c r="A54" s="48"/>
      <c r="B54" s="72" t="s">
        <v>193</v>
      </c>
      <c r="C54" s="148" t="s">
        <v>194</v>
      </c>
      <c r="D54" s="148"/>
      <c r="E54" s="148"/>
      <c r="F54" s="148"/>
      <c r="G54" s="148"/>
      <c r="H54" s="148"/>
      <c r="I54" s="74">
        <v>0.08</v>
      </c>
      <c r="J54" s="75">
        <f t="shared" si="0"/>
        <v>2.7942708821548825</v>
      </c>
      <c r="K54" s="17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</row>
    <row r="55" spans="1:22" ht="14.25" customHeight="1">
      <c r="A55" s="48"/>
      <c r="B55" s="155" t="s">
        <v>195</v>
      </c>
      <c r="C55" s="155"/>
      <c r="D55" s="155"/>
      <c r="E55" s="155"/>
      <c r="F55" s="155"/>
      <c r="G55" s="155"/>
      <c r="H55" s="155"/>
      <c r="I55" s="76">
        <f>SUM(I47:I54)</f>
        <v>0.33800000000000002</v>
      </c>
      <c r="J55" s="77">
        <f>SUM(J47:J54)</f>
        <v>11.805794477104378</v>
      </c>
      <c r="K55" s="69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</row>
    <row r="56" spans="1:22" ht="14.25" customHeight="1">
      <c r="A56" s="48"/>
      <c r="B56" s="16"/>
      <c r="C56" s="70"/>
      <c r="D56" s="70"/>
      <c r="E56" s="70"/>
      <c r="F56" s="70"/>
      <c r="G56" s="70"/>
      <c r="H56" s="70"/>
      <c r="I56" s="84"/>
      <c r="J56" s="85"/>
      <c r="K56" s="69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</row>
    <row r="57" spans="1:22" ht="12.75" customHeight="1">
      <c r="A57" s="48"/>
      <c r="B57" s="155" t="s">
        <v>196</v>
      </c>
      <c r="C57" s="155"/>
      <c r="D57" s="155"/>
      <c r="E57" s="155"/>
      <c r="F57" s="155"/>
      <c r="G57" s="155"/>
      <c r="H57" s="155"/>
      <c r="I57" s="76"/>
      <c r="J57" s="72" t="s">
        <v>168</v>
      </c>
      <c r="K57" s="17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</row>
    <row r="58" spans="1:22" ht="12.75" customHeight="1">
      <c r="A58" s="87"/>
      <c r="B58" s="72" t="s">
        <v>140</v>
      </c>
      <c r="C58" s="148" t="s">
        <v>197</v>
      </c>
      <c r="D58" s="148"/>
      <c r="E58" s="148"/>
      <c r="F58" s="148"/>
      <c r="G58" s="148"/>
      <c r="H58" s="148"/>
      <c r="I58" s="122"/>
      <c r="J58" s="75">
        <v>0</v>
      </c>
      <c r="K58" s="89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</row>
    <row r="59" spans="1:22" ht="14.25" customHeight="1">
      <c r="A59" s="48"/>
      <c r="B59" s="72" t="s">
        <v>142</v>
      </c>
      <c r="C59" s="148" t="s">
        <v>198</v>
      </c>
      <c r="D59" s="148"/>
      <c r="E59" s="148"/>
      <c r="F59" s="148"/>
      <c r="G59" s="148"/>
      <c r="H59" s="148"/>
      <c r="I59" s="75"/>
      <c r="J59" s="75">
        <v>0</v>
      </c>
      <c r="K59" s="17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</row>
    <row r="60" spans="1:22" ht="14.25" customHeight="1">
      <c r="A60" s="48"/>
      <c r="B60" s="72" t="s">
        <v>145</v>
      </c>
      <c r="C60" s="148" t="s">
        <v>199</v>
      </c>
      <c r="D60" s="148"/>
      <c r="E60" s="148"/>
      <c r="F60" s="148"/>
      <c r="G60" s="148"/>
      <c r="H60" s="148"/>
      <c r="I60" s="75"/>
      <c r="J60" s="75">
        <v>0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</row>
    <row r="61" spans="1:22" ht="14.25" customHeight="1">
      <c r="A61" s="48"/>
      <c r="B61" s="72" t="s">
        <v>148</v>
      </c>
      <c r="C61" s="148" t="s">
        <v>200</v>
      </c>
      <c r="D61" s="148"/>
      <c r="E61" s="148"/>
      <c r="F61" s="148"/>
      <c r="G61" s="148"/>
      <c r="H61" s="148"/>
      <c r="I61" s="123"/>
      <c r="J61" s="123">
        <v>0</v>
      </c>
      <c r="K61" s="91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</row>
    <row r="62" spans="1:22" ht="14.25" customHeight="1">
      <c r="A62" s="48"/>
      <c r="B62" s="72" t="s">
        <v>173</v>
      </c>
      <c r="C62" s="148" t="s">
        <v>201</v>
      </c>
      <c r="D62" s="148"/>
      <c r="E62" s="148"/>
      <c r="F62" s="148"/>
      <c r="G62" s="148"/>
      <c r="H62" s="148"/>
      <c r="I62" s="123">
        <v>0</v>
      </c>
      <c r="J62" s="123">
        <v>0</v>
      </c>
      <c r="K62" s="113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</row>
    <row r="63" spans="1:22" ht="14.25" customHeight="1">
      <c r="A63" s="48"/>
      <c r="B63" s="72" t="s">
        <v>189</v>
      </c>
      <c r="C63" s="148" t="s">
        <v>202</v>
      </c>
      <c r="D63" s="148"/>
      <c r="E63" s="148"/>
      <c r="F63" s="148"/>
      <c r="G63" s="148"/>
      <c r="H63" s="148"/>
      <c r="I63" s="123">
        <v>0</v>
      </c>
      <c r="J63" s="123">
        <v>0</v>
      </c>
      <c r="K63" s="92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</row>
    <row r="64" spans="1:22" ht="14.25" customHeight="1">
      <c r="A64" s="48"/>
      <c r="B64" s="155" t="s">
        <v>203</v>
      </c>
      <c r="C64" s="155"/>
      <c r="D64" s="155"/>
      <c r="E64" s="155"/>
      <c r="F64" s="155"/>
      <c r="G64" s="155"/>
      <c r="H64" s="155"/>
      <c r="I64" s="155"/>
      <c r="J64" s="77">
        <f>SUM(J58:J63)</f>
        <v>0</v>
      </c>
      <c r="K64" s="69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</row>
    <row r="65" spans="1:22" ht="14.25" customHeight="1">
      <c r="A65" s="48"/>
      <c r="B65" s="16"/>
      <c r="C65" s="70"/>
      <c r="D65" s="70"/>
      <c r="E65" s="70"/>
      <c r="F65" s="70"/>
      <c r="G65" s="70"/>
      <c r="H65" s="70"/>
      <c r="I65" s="84"/>
      <c r="J65" s="85"/>
      <c r="K65" s="17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</row>
    <row r="66" spans="1:22" ht="14.25" customHeight="1">
      <c r="A66" s="48"/>
      <c r="B66" s="147" t="s">
        <v>204</v>
      </c>
      <c r="C66" s="147"/>
      <c r="D66" s="147"/>
      <c r="E66" s="147"/>
      <c r="F66" s="147"/>
      <c r="G66" s="147"/>
      <c r="H66" s="147"/>
      <c r="I66" s="147"/>
      <c r="J66" s="147"/>
      <c r="K66" s="17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</row>
    <row r="67" spans="1:22" ht="12.75" customHeight="1">
      <c r="A67" s="48"/>
      <c r="B67" s="155" t="s">
        <v>205</v>
      </c>
      <c r="C67" s="155"/>
      <c r="D67" s="155"/>
      <c r="E67" s="155"/>
      <c r="F67" s="155"/>
      <c r="G67" s="155"/>
      <c r="H67" s="155"/>
      <c r="I67" s="155"/>
      <c r="J67" s="72" t="s">
        <v>168</v>
      </c>
      <c r="K67" s="17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</row>
    <row r="68" spans="1:22" ht="12.75" customHeight="1">
      <c r="A68" s="48"/>
      <c r="B68" s="72" t="s">
        <v>206</v>
      </c>
      <c r="C68" s="148" t="s">
        <v>207</v>
      </c>
      <c r="D68" s="148"/>
      <c r="E68" s="148"/>
      <c r="F68" s="148"/>
      <c r="G68" s="148"/>
      <c r="H68" s="148"/>
      <c r="I68" s="148"/>
      <c r="J68" s="75">
        <f>J43</f>
        <v>5.6860163299663302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</row>
    <row r="69" spans="1:22" ht="14.25" customHeight="1">
      <c r="A69" s="48"/>
      <c r="B69" s="72" t="s">
        <v>208</v>
      </c>
      <c r="C69" s="148" t="s">
        <v>209</v>
      </c>
      <c r="D69" s="148"/>
      <c r="E69" s="148"/>
      <c r="F69" s="148"/>
      <c r="G69" s="148"/>
      <c r="H69" s="148"/>
      <c r="I69" s="148"/>
      <c r="J69" s="75">
        <f>J55</f>
        <v>11.805794477104378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</row>
    <row r="70" spans="1:22" ht="14.25" customHeight="1">
      <c r="A70" s="48"/>
      <c r="B70" s="72" t="s">
        <v>210</v>
      </c>
      <c r="C70" s="148" t="s">
        <v>211</v>
      </c>
      <c r="D70" s="148"/>
      <c r="E70" s="148"/>
      <c r="F70" s="148"/>
      <c r="G70" s="148"/>
      <c r="H70" s="148"/>
      <c r="I70" s="148"/>
      <c r="J70" s="75">
        <f>J64</f>
        <v>0</v>
      </c>
      <c r="K70" s="17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</row>
    <row r="71" spans="1:22" ht="14.25" customHeight="1">
      <c r="A71" s="87"/>
      <c r="B71" s="155" t="s">
        <v>212</v>
      </c>
      <c r="C71" s="155"/>
      <c r="D71" s="155"/>
      <c r="E71" s="155"/>
      <c r="F71" s="155"/>
      <c r="G71" s="155"/>
      <c r="H71" s="155"/>
      <c r="I71" s="155"/>
      <c r="J71" s="77">
        <f>SUM(J68:J70)</f>
        <v>17.491810807070706</v>
      </c>
      <c r="K71" s="69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</row>
    <row r="72" spans="1:22" ht="14.25" customHeight="1">
      <c r="A72" s="48"/>
      <c r="B72" s="156"/>
      <c r="C72" s="156"/>
      <c r="D72" s="156"/>
      <c r="E72" s="156"/>
      <c r="F72" s="156"/>
      <c r="G72" s="156"/>
      <c r="H72" s="156"/>
      <c r="I72" s="156"/>
      <c r="J72" s="156"/>
      <c r="K72" s="17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</row>
    <row r="73" spans="1:22" ht="14.25" customHeight="1">
      <c r="A73" s="48"/>
      <c r="B73" s="93"/>
      <c r="C73" s="93"/>
      <c r="D73" s="93"/>
      <c r="E73" s="93"/>
      <c r="F73" s="93"/>
      <c r="G73" s="93"/>
      <c r="H73" s="93"/>
      <c r="I73" s="93"/>
      <c r="J73" s="93"/>
      <c r="K73" s="17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</row>
    <row r="74" spans="1:22" ht="14.25" customHeight="1">
      <c r="A74" s="48"/>
      <c r="B74" s="147" t="s">
        <v>213</v>
      </c>
      <c r="C74" s="147"/>
      <c r="D74" s="147"/>
      <c r="E74" s="147"/>
      <c r="F74" s="147"/>
      <c r="G74" s="147"/>
      <c r="H74" s="147"/>
      <c r="I74" s="147"/>
      <c r="J74" s="147"/>
      <c r="K74" s="17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</row>
    <row r="75" spans="1:22" ht="14.25" customHeight="1">
      <c r="A75" s="48"/>
      <c r="B75" s="72">
        <v>3</v>
      </c>
      <c r="C75" s="155" t="s">
        <v>214</v>
      </c>
      <c r="D75" s="155"/>
      <c r="E75" s="155"/>
      <c r="F75" s="155"/>
      <c r="G75" s="155"/>
      <c r="H75" s="155"/>
      <c r="I75" s="72" t="s">
        <v>167</v>
      </c>
      <c r="J75" s="72" t="s">
        <v>168</v>
      </c>
      <c r="K75" s="17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</row>
    <row r="76" spans="1:22" ht="14.25" customHeight="1">
      <c r="A76" s="48"/>
      <c r="B76" s="155" t="s">
        <v>178</v>
      </c>
      <c r="C76" s="155"/>
      <c r="D76" s="155"/>
      <c r="E76" s="155"/>
      <c r="F76" s="155"/>
      <c r="G76" s="155"/>
      <c r="H76" s="155"/>
      <c r="I76" s="155"/>
      <c r="J76" s="82">
        <f>J35</f>
        <v>29.2423696969697</v>
      </c>
      <c r="K76" s="17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</row>
    <row r="77" spans="1:22" ht="14.25" customHeight="1">
      <c r="A77" s="48"/>
      <c r="B77" s="72" t="s">
        <v>140</v>
      </c>
      <c r="C77" s="148" t="s">
        <v>215</v>
      </c>
      <c r="D77" s="148"/>
      <c r="E77" s="148"/>
      <c r="F77" s="148"/>
      <c r="G77" s="148"/>
      <c r="H77" s="148"/>
      <c r="I77" s="74">
        <f>((1/12)*0.05)</f>
        <v>4.1666666666666666E-3</v>
      </c>
      <c r="J77" s="75">
        <f>$J$76*I77</f>
        <v>0.12184320707070707</v>
      </c>
      <c r="K77" s="69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</row>
    <row r="78" spans="1:22" ht="14.25" customHeight="1">
      <c r="A78" s="48"/>
      <c r="B78" s="72" t="s">
        <v>142</v>
      </c>
      <c r="C78" s="148" t="s">
        <v>216</v>
      </c>
      <c r="D78" s="148"/>
      <c r="E78" s="148"/>
      <c r="F78" s="148"/>
      <c r="G78" s="148"/>
      <c r="H78" s="148"/>
      <c r="I78" s="74">
        <f>I77*0.08</f>
        <v>3.3333333333333332E-4</v>
      </c>
      <c r="J78" s="75">
        <f>$J$76*I78</f>
        <v>9.7474565656565666E-3</v>
      </c>
      <c r="K78" s="69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</row>
    <row r="79" spans="1:22" ht="14.25" customHeight="1">
      <c r="A79" s="48"/>
      <c r="B79" s="72" t="s">
        <v>145</v>
      </c>
      <c r="C79" s="148" t="s">
        <v>217</v>
      </c>
      <c r="D79" s="148"/>
      <c r="E79" s="148"/>
      <c r="F79" s="148"/>
      <c r="G79" s="148"/>
      <c r="H79" s="148"/>
      <c r="I79" s="74">
        <f>(7/30)/12</f>
        <v>1.9444444444444445E-2</v>
      </c>
      <c r="J79" s="75">
        <f>$J$76*I79</f>
        <v>0.56860163299663302</v>
      </c>
      <c r="K79" s="94" t="s">
        <v>218</v>
      </c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</row>
    <row r="80" spans="1:22" ht="14.25" customHeight="1">
      <c r="A80" s="48"/>
      <c r="B80" s="72" t="s">
        <v>148</v>
      </c>
      <c r="C80" s="148" t="s">
        <v>219</v>
      </c>
      <c r="D80" s="148"/>
      <c r="E80" s="148"/>
      <c r="F80" s="148"/>
      <c r="G80" s="148"/>
      <c r="H80" s="148"/>
      <c r="I80" s="74">
        <f>I79*I55</f>
        <v>6.5722222222222224E-3</v>
      </c>
      <c r="J80" s="75">
        <f>$J$76*I80</f>
        <v>0.19218735195286196</v>
      </c>
      <c r="K80" s="95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</row>
    <row r="81" spans="1:22" ht="14.25" customHeight="1">
      <c r="A81" s="17"/>
      <c r="B81" s="72" t="s">
        <v>173</v>
      </c>
      <c r="C81" s="148" t="s">
        <v>220</v>
      </c>
      <c r="D81" s="148"/>
      <c r="E81" s="148"/>
      <c r="F81" s="148"/>
      <c r="G81" s="148"/>
      <c r="H81" s="148"/>
      <c r="I81" s="74">
        <f>(0.4*0.08)</f>
        <v>3.2000000000000001E-2</v>
      </c>
      <c r="J81" s="75">
        <f>$J$76*I81</f>
        <v>0.93575583030303044</v>
      </c>
      <c r="K81" s="69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</row>
    <row r="82" spans="1:22" ht="14.25" customHeight="1">
      <c r="A82" s="48"/>
      <c r="B82" s="155" t="s">
        <v>221</v>
      </c>
      <c r="C82" s="155"/>
      <c r="D82" s="155"/>
      <c r="E82" s="155"/>
      <c r="F82" s="155"/>
      <c r="G82" s="155"/>
      <c r="H82" s="155"/>
      <c r="I82" s="76">
        <f>SUM(I77:I81)</f>
        <v>6.2516666666666665E-2</v>
      </c>
      <c r="J82" s="77">
        <f>SUM(J77:J81)</f>
        <v>1.8281354788888891</v>
      </c>
      <c r="K82" s="69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</row>
    <row r="83" spans="1:22" ht="14.25" customHeight="1">
      <c r="A83" s="87"/>
      <c r="B83" s="157"/>
      <c r="C83" s="157"/>
      <c r="D83" s="157"/>
      <c r="E83" s="157"/>
      <c r="F83" s="157"/>
      <c r="G83" s="157"/>
      <c r="H83" s="157"/>
      <c r="I83" s="157"/>
      <c r="J83" s="157"/>
      <c r="K83" s="89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</row>
    <row r="84" spans="1:22" ht="14.25" customHeight="1">
      <c r="A84" s="87"/>
      <c r="B84" s="70"/>
      <c r="C84" s="70"/>
      <c r="D84" s="70"/>
      <c r="E84" s="70"/>
      <c r="F84" s="70"/>
      <c r="G84" s="70"/>
      <c r="H84" s="70"/>
      <c r="I84" s="70"/>
      <c r="J84" s="70"/>
      <c r="K84" s="89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</row>
    <row r="85" spans="1:22" ht="14.25" customHeight="1">
      <c r="A85" s="48"/>
      <c r="B85" s="147" t="s">
        <v>222</v>
      </c>
      <c r="C85" s="147"/>
      <c r="D85" s="147"/>
      <c r="E85" s="147"/>
      <c r="F85" s="147"/>
      <c r="G85" s="147"/>
      <c r="H85" s="147"/>
      <c r="I85" s="147"/>
      <c r="J85" s="147"/>
      <c r="K85" s="17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</row>
    <row r="86" spans="1:22" ht="14.25" customHeight="1">
      <c r="A86" s="17"/>
      <c r="B86" s="155" t="s">
        <v>223</v>
      </c>
      <c r="C86" s="155"/>
      <c r="D86" s="155"/>
      <c r="E86" s="155"/>
      <c r="F86" s="155"/>
      <c r="G86" s="155"/>
      <c r="H86" s="155"/>
      <c r="I86" s="72" t="s">
        <v>167</v>
      </c>
      <c r="J86" s="72" t="s">
        <v>168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</row>
    <row r="87" spans="1:22" ht="14.25" customHeight="1">
      <c r="A87" s="48"/>
      <c r="B87" s="163" t="s">
        <v>178</v>
      </c>
      <c r="C87" s="163"/>
      <c r="D87" s="163"/>
      <c r="E87" s="163"/>
      <c r="F87" s="163"/>
      <c r="G87" s="163"/>
      <c r="H87" s="163"/>
      <c r="I87" s="163"/>
      <c r="J87" s="96">
        <f>J35</f>
        <v>29.2423696969697</v>
      </c>
      <c r="K87" s="17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</row>
    <row r="88" spans="1:22" ht="14.25" customHeight="1">
      <c r="A88" s="48"/>
      <c r="B88" s="72" t="s">
        <v>140</v>
      </c>
      <c r="C88" s="148" t="s">
        <v>224</v>
      </c>
      <c r="D88" s="148"/>
      <c r="E88" s="148"/>
      <c r="F88" s="148"/>
      <c r="G88" s="148"/>
      <c r="H88" s="148"/>
      <c r="I88" s="74">
        <f>I42/12</f>
        <v>9.2592592592592587E-3</v>
      </c>
      <c r="J88" s="75">
        <f t="shared" ref="J88:J93" si="1">$J$87*I88</f>
        <v>0.27076268237934908</v>
      </c>
      <c r="K88" s="97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</row>
    <row r="89" spans="1:22" ht="12.75" customHeight="1">
      <c r="A89" s="48"/>
      <c r="B89" s="72" t="s">
        <v>142</v>
      </c>
      <c r="C89" s="148" t="s">
        <v>225</v>
      </c>
      <c r="D89" s="148"/>
      <c r="E89" s="148"/>
      <c r="F89" s="148"/>
      <c r="G89" s="148"/>
      <c r="H89" s="148"/>
      <c r="I89" s="74">
        <f>(5.96/30)*(1/12)</f>
        <v>1.6555555555555553E-2</v>
      </c>
      <c r="J89" s="75">
        <f t="shared" si="1"/>
        <v>0.48412367609427603</v>
      </c>
      <c r="K89" s="97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</row>
    <row r="90" spans="1:22" ht="14.25" customHeight="1">
      <c r="A90" s="48"/>
      <c r="B90" s="72" t="s">
        <v>145</v>
      </c>
      <c r="C90" s="148" t="s">
        <v>226</v>
      </c>
      <c r="D90" s="148"/>
      <c r="E90" s="148"/>
      <c r="F90" s="148"/>
      <c r="G90" s="148"/>
      <c r="H90" s="148"/>
      <c r="I90" s="74">
        <f>(5/30)/12*0.015</f>
        <v>2.0833333333333332E-4</v>
      </c>
      <c r="J90" s="75">
        <f t="shared" si="1"/>
        <v>6.0921603535353539E-3</v>
      </c>
      <c r="K90" s="69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</row>
    <row r="91" spans="1:22" ht="12.75" customHeight="1">
      <c r="A91" s="48"/>
      <c r="B91" s="72" t="s">
        <v>148</v>
      </c>
      <c r="C91" s="151" t="s">
        <v>227</v>
      </c>
      <c r="D91" s="151"/>
      <c r="E91" s="151"/>
      <c r="F91" s="151"/>
      <c r="G91" s="151"/>
      <c r="H91" s="151"/>
      <c r="I91" s="74">
        <f>(15/30)/12*0.0078</f>
        <v>3.2499999999999999E-4</v>
      </c>
      <c r="J91" s="75">
        <f t="shared" si="1"/>
        <v>9.5037701515151528E-3</v>
      </c>
      <c r="K91" s="69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</row>
    <row r="92" spans="1:22" ht="14.25" customHeight="1">
      <c r="A92" s="48"/>
      <c r="B92" s="72" t="s">
        <v>173</v>
      </c>
      <c r="C92" s="148" t="s">
        <v>228</v>
      </c>
      <c r="D92" s="148"/>
      <c r="E92" s="148"/>
      <c r="F92" s="148"/>
      <c r="G92" s="148"/>
      <c r="H92" s="148"/>
      <c r="I92" s="74">
        <f>(0.0144*0.1*0.4509*6/12)</f>
        <v>3.2464800000000003E-4</v>
      </c>
      <c r="J92" s="75">
        <f t="shared" si="1"/>
        <v>9.4934768373818191E-3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</row>
    <row r="93" spans="1:22" ht="14.25" customHeight="1">
      <c r="A93" s="48"/>
      <c r="B93" s="72" t="s">
        <v>189</v>
      </c>
      <c r="C93" s="159" t="s">
        <v>229</v>
      </c>
      <c r="D93" s="159"/>
      <c r="E93" s="159"/>
      <c r="F93" s="159"/>
      <c r="G93" s="159"/>
      <c r="H93" s="159"/>
      <c r="I93" s="74">
        <f>SUM(I88:I92)*I55</f>
        <v>9.0154050980740738E-3</v>
      </c>
      <c r="J93" s="75">
        <f t="shared" si="1"/>
        <v>0.26363180884582743</v>
      </c>
      <c r="K93" s="69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</row>
    <row r="94" spans="1:22" ht="14.25" customHeight="1">
      <c r="A94" s="87"/>
      <c r="B94" s="155" t="s">
        <v>230</v>
      </c>
      <c r="C94" s="155"/>
      <c r="D94" s="155"/>
      <c r="E94" s="155"/>
      <c r="F94" s="155"/>
      <c r="G94" s="155"/>
      <c r="H94" s="155"/>
      <c r="I94" s="76">
        <f>SUM(I88:I93)</f>
        <v>3.5688201246222219E-2</v>
      </c>
      <c r="J94" s="77">
        <f>SUM(J88:J93)</f>
        <v>1.0436075746618849</v>
      </c>
      <c r="K94" s="69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</row>
    <row r="95" spans="1:22" ht="16.5" customHeight="1">
      <c r="A95" s="48"/>
      <c r="B95" s="160"/>
      <c r="C95" s="160"/>
      <c r="D95" s="160"/>
      <c r="E95" s="160"/>
      <c r="F95" s="160"/>
      <c r="G95" s="160"/>
      <c r="H95" s="160"/>
      <c r="I95" s="160"/>
      <c r="J95" s="160"/>
      <c r="K95" s="17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</row>
    <row r="96" spans="1:22" ht="12.75" customHeight="1">
      <c r="A96" s="48"/>
      <c r="B96" s="155" t="s">
        <v>231</v>
      </c>
      <c r="C96" s="155"/>
      <c r="D96" s="155"/>
      <c r="E96" s="155"/>
      <c r="F96" s="155"/>
      <c r="G96" s="155"/>
      <c r="H96" s="155"/>
      <c r="I96" s="72" t="s">
        <v>167</v>
      </c>
      <c r="J96" s="72" t="s">
        <v>168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</row>
    <row r="97" spans="1:22" ht="12.75" customHeight="1">
      <c r="A97" s="48"/>
      <c r="B97" s="158" t="s">
        <v>178</v>
      </c>
      <c r="C97" s="158"/>
      <c r="D97" s="158"/>
      <c r="E97" s="158"/>
      <c r="F97" s="158"/>
      <c r="G97" s="158"/>
      <c r="H97" s="158"/>
      <c r="I97" s="158"/>
      <c r="J97" s="98">
        <f>J35</f>
        <v>29.2423696969697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</row>
    <row r="98" spans="1:22" ht="12.75" customHeight="1">
      <c r="A98" s="48"/>
      <c r="B98" s="72" t="s">
        <v>140</v>
      </c>
      <c r="C98" s="148" t="s">
        <v>232</v>
      </c>
      <c r="D98" s="148"/>
      <c r="E98" s="148"/>
      <c r="F98" s="148"/>
      <c r="G98" s="148"/>
      <c r="H98" s="148"/>
      <c r="I98" s="74"/>
      <c r="J98" s="75">
        <v>0</v>
      </c>
      <c r="K98" s="17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</row>
    <row r="99" spans="1:22" ht="14.25" customHeight="1">
      <c r="A99" s="48"/>
      <c r="B99" s="155" t="s">
        <v>233</v>
      </c>
      <c r="C99" s="155"/>
      <c r="D99" s="155"/>
      <c r="E99" s="155"/>
      <c r="F99" s="155"/>
      <c r="G99" s="155"/>
      <c r="H99" s="155"/>
      <c r="I99" s="76"/>
      <c r="J99" s="77">
        <f>J98</f>
        <v>0</v>
      </c>
      <c r="K99" s="69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</row>
    <row r="100" spans="1:22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</row>
    <row r="101" spans="1:22" ht="14.25" customHeight="1">
      <c r="A101" s="48"/>
      <c r="B101" s="147" t="s">
        <v>234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</row>
    <row r="102" spans="1:22" ht="12.75" customHeight="1">
      <c r="A102" s="48"/>
      <c r="B102" s="155" t="s">
        <v>235</v>
      </c>
      <c r="C102" s="155"/>
      <c r="D102" s="155"/>
      <c r="E102" s="155"/>
      <c r="F102" s="155"/>
      <c r="G102" s="155"/>
      <c r="H102" s="155"/>
      <c r="I102" s="155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</row>
    <row r="103" spans="1:22" ht="12.75" customHeight="1">
      <c r="A103" s="48"/>
      <c r="B103" s="72" t="s">
        <v>236</v>
      </c>
      <c r="C103" s="148" t="s">
        <v>225</v>
      </c>
      <c r="D103" s="148"/>
      <c r="E103" s="148"/>
      <c r="F103" s="148"/>
      <c r="G103" s="148"/>
      <c r="H103" s="148"/>
      <c r="I103" s="148"/>
      <c r="J103" s="75">
        <f>J94</f>
        <v>1.0436075746618849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</row>
    <row r="104" spans="1:22" ht="14.25" customHeight="1">
      <c r="A104" s="48"/>
      <c r="B104" s="72" t="s">
        <v>237</v>
      </c>
      <c r="C104" s="148" t="s">
        <v>238</v>
      </c>
      <c r="D104" s="148"/>
      <c r="E104" s="148"/>
      <c r="F104" s="148"/>
      <c r="G104" s="148"/>
      <c r="H104" s="148"/>
      <c r="I104" s="148"/>
      <c r="J104" s="75">
        <f>J99</f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</row>
    <row r="105" spans="1:22" ht="14.25" customHeight="1">
      <c r="A105" s="87"/>
      <c r="B105" s="155" t="s">
        <v>239</v>
      </c>
      <c r="C105" s="155"/>
      <c r="D105" s="155"/>
      <c r="E105" s="155"/>
      <c r="F105" s="155"/>
      <c r="G105" s="155"/>
      <c r="H105" s="155"/>
      <c r="I105" s="155"/>
      <c r="J105" s="77">
        <f>SUM(J103:J104)</f>
        <v>1.0436075746618849</v>
      </c>
      <c r="K105" s="69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</row>
    <row r="106" spans="1:22" ht="16.5" customHeight="1">
      <c r="A106" s="48"/>
      <c r="B106" s="99"/>
      <c r="C106" s="99"/>
      <c r="D106" s="99"/>
      <c r="E106" s="99"/>
      <c r="F106" s="99"/>
      <c r="G106" s="99"/>
      <c r="H106" s="99"/>
      <c r="I106" s="99"/>
      <c r="J106" s="99"/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</row>
    <row r="107" spans="1:22" ht="16.5" customHeight="1">
      <c r="A107" s="48"/>
      <c r="B107" s="99"/>
      <c r="C107" s="99"/>
      <c r="D107" s="99"/>
      <c r="E107" s="99"/>
      <c r="F107" s="99"/>
      <c r="G107" s="99"/>
      <c r="H107" s="99"/>
      <c r="I107" s="99"/>
      <c r="J107" s="99"/>
      <c r="K107" s="17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</row>
    <row r="108" spans="1:22" ht="14.25" customHeight="1">
      <c r="A108" s="48"/>
      <c r="B108" s="147" t="s">
        <v>240</v>
      </c>
      <c r="C108" s="147"/>
      <c r="D108" s="147"/>
      <c r="E108" s="147"/>
      <c r="F108" s="147"/>
      <c r="G108" s="147"/>
      <c r="H108" s="147"/>
      <c r="I108" s="147"/>
      <c r="J108" s="147"/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</row>
    <row r="109" spans="1:22" ht="14.25" customHeight="1">
      <c r="A109" s="48"/>
      <c r="B109" s="72">
        <v>5</v>
      </c>
      <c r="C109" s="155" t="s">
        <v>241</v>
      </c>
      <c r="D109" s="155"/>
      <c r="E109" s="155"/>
      <c r="F109" s="155"/>
      <c r="G109" s="155"/>
      <c r="H109" s="155"/>
      <c r="I109" s="72"/>
      <c r="J109" s="72" t="s">
        <v>168</v>
      </c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</row>
    <row r="110" spans="1:22" ht="14.25" customHeight="1">
      <c r="A110" s="48"/>
      <c r="B110" s="72" t="s">
        <v>140</v>
      </c>
      <c r="C110" s="148" t="s">
        <v>242</v>
      </c>
      <c r="D110" s="148"/>
      <c r="E110" s="148"/>
      <c r="F110" s="148"/>
      <c r="G110" s="148"/>
      <c r="H110" s="148"/>
      <c r="I110" s="75"/>
      <c r="J110" s="75">
        <v>0</v>
      </c>
      <c r="K110" s="17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</row>
    <row r="111" spans="1:22" ht="14.25" customHeight="1">
      <c r="A111" s="48"/>
      <c r="B111" s="72" t="s">
        <v>142</v>
      </c>
      <c r="C111" s="148" t="s">
        <v>243</v>
      </c>
      <c r="D111" s="148"/>
      <c r="E111" s="148"/>
      <c r="F111" s="148"/>
      <c r="G111" s="148"/>
      <c r="H111" s="148"/>
      <c r="I111" s="100"/>
      <c r="J111" s="75">
        <v>0</v>
      </c>
      <c r="K111" s="17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</row>
    <row r="112" spans="1:22" ht="12.75" customHeight="1">
      <c r="A112" s="48"/>
      <c r="B112" s="101" t="s">
        <v>145</v>
      </c>
      <c r="C112" s="148" t="s">
        <v>244</v>
      </c>
      <c r="D112" s="148"/>
      <c r="E112" s="148"/>
      <c r="F112" s="148"/>
      <c r="G112" s="148"/>
      <c r="H112" s="148"/>
      <c r="I112" s="102"/>
      <c r="J112" s="75">
        <v>0</v>
      </c>
      <c r="K112" s="17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</row>
    <row r="113" spans="1:22" ht="14.25" customHeight="1">
      <c r="A113" s="48"/>
      <c r="B113" s="101" t="s">
        <v>148</v>
      </c>
      <c r="C113" s="148" t="s">
        <v>245</v>
      </c>
      <c r="D113" s="148"/>
      <c r="E113" s="148"/>
      <c r="F113" s="148"/>
      <c r="G113" s="148"/>
      <c r="H113" s="148"/>
      <c r="I113" s="102"/>
      <c r="J113" s="75">
        <v>0</v>
      </c>
      <c r="K113" s="17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</row>
    <row r="114" spans="1:22" ht="14.25" customHeight="1">
      <c r="A114" s="48"/>
      <c r="B114" s="155" t="s">
        <v>246</v>
      </c>
      <c r="C114" s="155"/>
      <c r="D114" s="155"/>
      <c r="E114" s="155"/>
      <c r="F114" s="155"/>
      <c r="G114" s="155"/>
      <c r="H114" s="155"/>
      <c r="I114" s="103"/>
      <c r="J114" s="77">
        <f>SUM(J110:J113)</f>
        <v>0</v>
      </c>
      <c r="K114" s="17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</row>
    <row r="115" spans="1:22" ht="16.5" customHeight="1">
      <c r="A115" s="48"/>
      <c r="B115" s="161"/>
      <c r="C115" s="161"/>
      <c r="D115" s="161"/>
      <c r="E115" s="161"/>
      <c r="F115" s="161"/>
      <c r="G115" s="161"/>
      <c r="H115" s="161"/>
      <c r="I115" s="161"/>
      <c r="J115" s="161"/>
      <c r="K115" s="17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</row>
    <row r="116" spans="1:22" ht="16.5" customHeight="1">
      <c r="A116" s="48"/>
      <c r="B116" s="99"/>
      <c r="C116" s="99"/>
      <c r="D116" s="99"/>
      <c r="E116" s="99"/>
      <c r="F116" s="99"/>
      <c r="G116" s="99"/>
      <c r="H116" s="99"/>
      <c r="I116" s="99"/>
      <c r="J116" s="99"/>
      <c r="K116" s="17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</row>
    <row r="117" spans="1:22" ht="14.25" customHeight="1">
      <c r="A117" s="48"/>
      <c r="B117" s="147" t="s">
        <v>247</v>
      </c>
      <c r="C117" s="147"/>
      <c r="D117" s="147"/>
      <c r="E117" s="147"/>
      <c r="F117" s="147"/>
      <c r="G117" s="147"/>
      <c r="H117" s="147"/>
      <c r="I117" s="147"/>
      <c r="J117" s="147"/>
      <c r="K117" s="69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</row>
    <row r="118" spans="1:22" ht="14.25" customHeight="1">
      <c r="A118" s="48"/>
      <c r="B118" s="72">
        <v>6</v>
      </c>
      <c r="C118" s="155" t="s">
        <v>248</v>
      </c>
      <c r="D118" s="155"/>
      <c r="E118" s="155"/>
      <c r="F118" s="155"/>
      <c r="G118" s="155"/>
      <c r="H118" s="155"/>
      <c r="I118" s="72" t="s">
        <v>167</v>
      </c>
      <c r="J118" s="72" t="s">
        <v>168</v>
      </c>
      <c r="K118" s="69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</row>
    <row r="119" spans="1:22" ht="12.75" customHeight="1">
      <c r="A119" s="48"/>
      <c r="B119" s="72" t="s">
        <v>140</v>
      </c>
      <c r="C119" s="148" t="s">
        <v>249</v>
      </c>
      <c r="D119" s="148"/>
      <c r="E119" s="148"/>
      <c r="F119" s="148"/>
      <c r="G119" s="148"/>
      <c r="H119" s="148"/>
      <c r="I119" s="83">
        <v>0</v>
      </c>
      <c r="J119" s="75">
        <f>J136*I119</f>
        <v>0</v>
      </c>
      <c r="K119" s="104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</row>
    <row r="120" spans="1:22" ht="14.25" customHeight="1">
      <c r="A120" s="48"/>
      <c r="B120" s="72" t="s">
        <v>142</v>
      </c>
      <c r="C120" s="148" t="s">
        <v>250</v>
      </c>
      <c r="D120" s="148"/>
      <c r="E120" s="148"/>
      <c r="F120" s="148"/>
      <c r="G120" s="148"/>
      <c r="H120" s="148"/>
      <c r="I120" s="83">
        <v>0</v>
      </c>
      <c r="J120" s="75">
        <f>(J136+J119)*I120</f>
        <v>0</v>
      </c>
      <c r="K120" s="104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</row>
    <row r="121" spans="1:22" ht="14.25" customHeight="1">
      <c r="A121" s="48"/>
      <c r="B121" s="72" t="s">
        <v>145</v>
      </c>
      <c r="C121" s="155" t="s">
        <v>251</v>
      </c>
      <c r="D121" s="155"/>
      <c r="E121" s="155"/>
      <c r="F121" s="155"/>
      <c r="G121" s="155"/>
      <c r="H121" s="155"/>
      <c r="I121" s="74"/>
      <c r="J121" s="75"/>
      <c r="K121" s="53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</row>
    <row r="122" spans="1:22" ht="14.25" customHeight="1">
      <c r="A122" s="48"/>
      <c r="B122" s="72" t="s">
        <v>252</v>
      </c>
      <c r="C122" s="148" t="s">
        <v>253</v>
      </c>
      <c r="D122" s="148"/>
      <c r="E122" s="148"/>
      <c r="F122" s="148"/>
      <c r="G122" s="148"/>
      <c r="H122" s="148"/>
      <c r="I122" s="83">
        <v>0</v>
      </c>
      <c r="J122" s="75">
        <f>(($J$136+$J$119+$J$120)/(1-($I$122+$I$123+$I$124))*I122)</f>
        <v>0</v>
      </c>
      <c r="K122" s="104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</row>
    <row r="123" spans="1:22" ht="14.25" customHeight="1">
      <c r="A123" s="48"/>
      <c r="B123" s="72" t="s">
        <v>254</v>
      </c>
      <c r="C123" s="148" t="s">
        <v>255</v>
      </c>
      <c r="D123" s="148"/>
      <c r="E123" s="148"/>
      <c r="F123" s="148"/>
      <c r="G123" s="148"/>
      <c r="H123" s="148"/>
      <c r="I123" s="83">
        <v>0</v>
      </c>
      <c r="J123" s="75">
        <f>(($J$136+$J$119+$J$120)/(1-($I$122+$I$123+$I$124))*I123)</f>
        <v>0</v>
      </c>
      <c r="K123" s="69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</row>
    <row r="124" spans="1:22" ht="14.25" customHeight="1">
      <c r="A124" s="48"/>
      <c r="B124" s="72" t="s">
        <v>256</v>
      </c>
      <c r="C124" s="148" t="s">
        <v>257</v>
      </c>
      <c r="D124" s="148"/>
      <c r="E124" s="148"/>
      <c r="F124" s="148"/>
      <c r="G124" s="148"/>
      <c r="H124" s="148"/>
      <c r="I124" s="74">
        <v>0.03</v>
      </c>
      <c r="J124" s="75">
        <f>(($J$136+$J$119+$J$120)/(1-($I$122+$I$123+$I$124))*I124)</f>
        <v>1.5342038213687994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</row>
    <row r="125" spans="1:22" ht="14.25" customHeight="1">
      <c r="A125" s="48"/>
      <c r="B125" s="72" t="s">
        <v>148</v>
      </c>
      <c r="C125" s="148" t="s">
        <v>245</v>
      </c>
      <c r="D125" s="148"/>
      <c r="E125" s="148"/>
      <c r="F125" s="148"/>
      <c r="G125" s="148"/>
      <c r="H125" s="148"/>
      <c r="I125" s="74"/>
      <c r="J125" s="75"/>
      <c r="K125" s="69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</row>
    <row r="126" spans="1:22" ht="14.25" customHeight="1">
      <c r="A126" s="48"/>
      <c r="B126" s="155" t="s">
        <v>258</v>
      </c>
      <c r="C126" s="155"/>
      <c r="D126" s="155"/>
      <c r="E126" s="155"/>
      <c r="F126" s="155"/>
      <c r="G126" s="155"/>
      <c r="H126" s="155"/>
      <c r="I126" s="105">
        <f>SUM(I119:I125)</f>
        <v>0.03</v>
      </c>
      <c r="J126" s="77">
        <f>(SUM(J119:J125))</f>
        <v>1.5342038213687994</v>
      </c>
      <c r="K126" s="69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</row>
    <row r="127" spans="1:22" ht="14.25" customHeight="1">
      <c r="A127" s="48"/>
      <c r="B127" s="70"/>
      <c r="C127" s="70"/>
      <c r="D127" s="70"/>
      <c r="E127" s="70"/>
      <c r="F127" s="70"/>
      <c r="G127" s="70"/>
      <c r="H127" s="70"/>
      <c r="I127" s="106"/>
      <c r="J127" s="73"/>
      <c r="K127" s="69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</row>
    <row r="128" spans="1:22" ht="14.25" customHeight="1">
      <c r="A128" s="48"/>
      <c r="B128" s="70"/>
      <c r="C128" s="70"/>
      <c r="D128" s="70"/>
      <c r="E128" s="70"/>
      <c r="F128" s="70"/>
      <c r="G128" s="70"/>
      <c r="H128" s="70"/>
      <c r="I128" s="106"/>
      <c r="J128" s="73"/>
      <c r="K128" s="69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</row>
    <row r="129" spans="1:22" ht="14.25" customHeight="1">
      <c r="A129" s="48"/>
      <c r="B129" s="147" t="s">
        <v>259</v>
      </c>
      <c r="C129" s="147"/>
      <c r="D129" s="147"/>
      <c r="E129" s="147"/>
      <c r="F129" s="147"/>
      <c r="G129" s="147"/>
      <c r="H129" s="147"/>
      <c r="I129" s="147"/>
      <c r="J129" s="147"/>
      <c r="K129" s="17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</row>
    <row r="130" spans="1:22" ht="14.25" customHeight="1">
      <c r="A130" s="48"/>
      <c r="B130" s="155" t="s">
        <v>260</v>
      </c>
      <c r="C130" s="155"/>
      <c r="D130" s="155"/>
      <c r="E130" s="155"/>
      <c r="F130" s="155"/>
      <c r="G130" s="155"/>
      <c r="H130" s="155"/>
      <c r="I130" s="155"/>
      <c r="J130" s="72" t="s">
        <v>168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</row>
    <row r="131" spans="1:22" ht="14.25" customHeight="1">
      <c r="A131" s="48"/>
      <c r="B131" s="72" t="s">
        <v>140</v>
      </c>
      <c r="C131" s="148" t="str">
        <f>B21</f>
        <v>MÓDULO 1 - COMPOSIÇÃO DA REMUNERAÇÃO</v>
      </c>
      <c r="D131" s="148"/>
      <c r="E131" s="148"/>
      <c r="F131" s="148"/>
      <c r="G131" s="148"/>
      <c r="H131" s="148"/>
      <c r="I131" s="148"/>
      <c r="J131" s="75">
        <f>J35</f>
        <v>29.2423696969697</v>
      </c>
      <c r="K131" s="69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</row>
    <row r="132" spans="1:22" ht="12.75" customHeight="1">
      <c r="A132" s="48"/>
      <c r="B132" s="72" t="s">
        <v>142</v>
      </c>
      <c r="C132" s="148" t="str">
        <f>B38</f>
        <v>MÓDULO 2 – ENCARGOS E BENEFÍCIOS ANUAIS, MENSAIS E DIÁRIOS</v>
      </c>
      <c r="D132" s="148"/>
      <c r="E132" s="148"/>
      <c r="F132" s="148"/>
      <c r="G132" s="148"/>
      <c r="H132" s="148"/>
      <c r="I132" s="148"/>
      <c r="J132" s="75">
        <f>J71</f>
        <v>17.491810807070706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</row>
    <row r="133" spans="1:22" ht="14.25" customHeight="1">
      <c r="A133" s="48"/>
      <c r="B133" s="72" t="s">
        <v>145</v>
      </c>
      <c r="C133" s="148" t="str">
        <f>B74</f>
        <v>MÓDULO 3 – PROVISÃO PARA RESCISÃO</v>
      </c>
      <c r="D133" s="148"/>
      <c r="E133" s="148"/>
      <c r="F133" s="148"/>
      <c r="G133" s="148"/>
      <c r="H133" s="148"/>
      <c r="I133" s="148"/>
      <c r="J133" s="75">
        <f>J82</f>
        <v>1.8281354788888891</v>
      </c>
      <c r="K133" s="17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</row>
    <row r="134" spans="1:22" ht="14.25" customHeight="1">
      <c r="A134" s="48"/>
      <c r="B134" s="72" t="s">
        <v>148</v>
      </c>
      <c r="C134" s="148" t="str">
        <f>B85</f>
        <v>MÓDULO 4 – CUSTO DE REPOSIÇÃO DO PROFISSIONAL AUSENTE</v>
      </c>
      <c r="D134" s="148"/>
      <c r="E134" s="148"/>
      <c r="F134" s="148"/>
      <c r="G134" s="148"/>
      <c r="H134" s="148"/>
      <c r="I134" s="148"/>
      <c r="J134" s="75">
        <f>J105</f>
        <v>1.0436075746618849</v>
      </c>
      <c r="K134" s="17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</row>
    <row r="135" spans="1:22" ht="14.25" customHeight="1">
      <c r="A135" s="48"/>
      <c r="B135" s="72" t="s">
        <v>173</v>
      </c>
      <c r="C135" s="148" t="str">
        <f>B108</f>
        <v>MÓDULO 5 – INSUMOS DIVERSOS</v>
      </c>
      <c r="D135" s="148"/>
      <c r="E135" s="148"/>
      <c r="F135" s="148"/>
      <c r="G135" s="148"/>
      <c r="H135" s="148"/>
      <c r="I135" s="148"/>
      <c r="J135" s="75">
        <f>J114</f>
        <v>0</v>
      </c>
      <c r="K135" s="17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</row>
    <row r="136" spans="1:22" ht="14.25" customHeight="1">
      <c r="A136" s="48"/>
      <c r="B136" s="72"/>
      <c r="C136" s="155" t="s">
        <v>261</v>
      </c>
      <c r="D136" s="155"/>
      <c r="E136" s="155"/>
      <c r="F136" s="155"/>
      <c r="G136" s="155"/>
      <c r="H136" s="155"/>
      <c r="I136" s="155"/>
      <c r="J136" s="77">
        <f>(SUM(J131:J135))</f>
        <v>49.605923557591183</v>
      </c>
      <c r="K136" s="17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</row>
    <row r="137" spans="1:22" ht="12.75" customHeight="1">
      <c r="A137" s="48"/>
      <c r="B137" s="72" t="s">
        <v>189</v>
      </c>
      <c r="C137" s="148" t="str">
        <f>B117</f>
        <v>MÓDULO 6 – CUSTOS INDIRETOS, TRIBUTOS E LUCRO</v>
      </c>
      <c r="D137" s="148"/>
      <c r="E137" s="148"/>
      <c r="F137" s="148"/>
      <c r="G137" s="148"/>
      <c r="H137" s="148"/>
      <c r="I137" s="148"/>
      <c r="J137" s="75">
        <f>J126</f>
        <v>1.5342038213687994</v>
      </c>
      <c r="K137" s="17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</row>
    <row r="138" spans="1:22" ht="14.25" customHeight="1">
      <c r="A138" s="48"/>
      <c r="B138" s="155" t="s">
        <v>309</v>
      </c>
      <c r="C138" s="155"/>
      <c r="D138" s="155"/>
      <c r="E138" s="155"/>
      <c r="F138" s="155"/>
      <c r="G138" s="155"/>
      <c r="H138" s="155"/>
      <c r="I138" s="155"/>
      <c r="J138" s="77">
        <f>(SUM(J136:J137))</f>
        <v>51.140127378959981</v>
      </c>
      <c r="K138" s="17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</row>
    <row r="139" spans="1:22" ht="14.25" customHeight="1">
      <c r="A139" s="48"/>
      <c r="B139" s="72"/>
      <c r="C139" s="158" t="s">
        <v>287</v>
      </c>
      <c r="D139" s="158"/>
      <c r="E139" s="158"/>
      <c r="F139" s="158"/>
      <c r="G139" s="158"/>
      <c r="H139" s="158"/>
      <c r="I139" s="101">
        <v>44</v>
      </c>
      <c r="J139" s="77">
        <f>J138*I139</f>
        <v>2250.1656046742391</v>
      </c>
      <c r="K139" s="17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</row>
    <row r="140" spans="1:22" ht="14.25" customHeight="1">
      <c r="A140" s="48"/>
      <c r="B140" s="53"/>
      <c r="C140" s="53"/>
      <c r="D140" s="53"/>
      <c r="E140" s="53"/>
      <c r="F140" s="53"/>
      <c r="G140" s="53"/>
      <c r="H140" s="53"/>
      <c r="I140" s="53"/>
      <c r="J140" s="107" t="s">
        <v>264</v>
      </c>
      <c r="K140" s="69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</row>
    <row r="141" spans="1:22" ht="12.75" customHeight="1">
      <c r="A141" s="48"/>
      <c r="B141" s="53"/>
      <c r="C141" s="53"/>
      <c r="D141" s="53"/>
      <c r="E141" s="53"/>
      <c r="F141" s="53"/>
      <c r="G141" s="53"/>
      <c r="H141" s="53"/>
      <c r="I141" s="70"/>
      <c r="J141" s="71">
        <f>J138/J35</f>
        <v>1.7488366335871706</v>
      </c>
      <c r="K141" s="69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</row>
    <row r="142" spans="1:22" ht="51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</row>
    <row r="143" spans="1:22" ht="12.7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</row>
    <row r="144" spans="1:22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</row>
    <row r="145" spans="1:22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</row>
    <row r="146" spans="1:22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</row>
    <row r="147" spans="1:22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</row>
    <row r="148" spans="1:22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</row>
    <row r="149" spans="1:22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</row>
    <row r="150" spans="1:22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</row>
    <row r="151" spans="1:22" ht="14.25" customHeight="1">
      <c r="A151" s="48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</row>
    <row r="152" spans="1:22" ht="14.25" customHeight="1">
      <c r="A152" s="48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</row>
    <row r="153" spans="1:22" ht="14.25" customHeight="1">
      <c r="A153" s="48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</row>
    <row r="154" spans="1:22" ht="14.25" customHeight="1">
      <c r="A154" s="48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</row>
    <row r="155" spans="1:22" ht="14.25" customHeight="1">
      <c r="A155" s="48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</row>
    <row r="156" spans="1:22" ht="14.25" customHeight="1">
      <c r="A156" s="48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</row>
    <row r="157" spans="1:22" ht="14.25" customHeight="1">
      <c r="A157" s="48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</row>
    <row r="158" spans="1:22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</row>
    <row r="159" spans="1:22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</row>
    <row r="160" spans="1:22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</row>
    <row r="161" spans="1:22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</row>
    <row r="162" spans="1:22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</row>
    <row r="163" spans="1:22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</row>
    <row r="164" spans="1:22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</row>
    <row r="165" spans="1:22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</row>
    <row r="166" spans="1:22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</row>
    <row r="167" spans="1:22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</row>
    <row r="168" spans="1:22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</row>
    <row r="169" spans="1:22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</row>
    <row r="170" spans="1:22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:22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</row>
    <row r="172" spans="1:22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</row>
    <row r="173" spans="1:22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</row>
    <row r="174" spans="1:22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</row>
    <row r="175" spans="1:22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</row>
    <row r="176" spans="1:22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</row>
    <row r="177" spans="1:22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</row>
    <row r="178" spans="1:22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</row>
    <row r="179" spans="1:22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</row>
    <row r="180" spans="1:22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</row>
    <row r="181" spans="1:22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</row>
    <row r="182" spans="1:22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</row>
    <row r="183" spans="1:22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</row>
    <row r="184" spans="1:22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</row>
    <row r="185" spans="1:22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</row>
    <row r="186" spans="1:22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</row>
    <row r="187" spans="1:22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</row>
    <row r="188" spans="1:22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</row>
    <row r="189" spans="1:22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</row>
    <row r="190" spans="1:22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</row>
    <row r="191" spans="1:22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</row>
    <row r="192" spans="1:22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</row>
    <row r="193" spans="1:22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</row>
    <row r="194" spans="1:22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</row>
    <row r="195" spans="1:22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</row>
    <row r="196" spans="1:22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</row>
    <row r="197" spans="1:22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</row>
    <row r="198" spans="1:22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</row>
    <row r="199" spans="1:22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</row>
    <row r="200" spans="1:22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</row>
    <row r="201" spans="1:22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</row>
    <row r="202" spans="1:22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</row>
    <row r="203" spans="1:22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</row>
    <row r="204" spans="1:22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</row>
    <row r="205" spans="1:22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</row>
    <row r="206" spans="1:22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</row>
    <row r="207" spans="1:22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</row>
    <row r="208" spans="1:22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</row>
    <row r="209" spans="1:22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</row>
    <row r="210" spans="1:22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</row>
    <row r="211" spans="1:22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</row>
    <row r="212" spans="1:22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</row>
    <row r="213" spans="1:22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</row>
    <row r="214" spans="1:22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</row>
    <row r="215" spans="1:22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</row>
    <row r="216" spans="1:22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</row>
    <row r="217" spans="1:22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</row>
    <row r="218" spans="1:22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</row>
    <row r="219" spans="1:22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</row>
    <row r="220" spans="1:22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</row>
    <row r="221" spans="1:22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</row>
    <row r="222" spans="1:22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</row>
    <row r="223" spans="1:22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</row>
    <row r="224" spans="1:22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</row>
    <row r="225" spans="1:22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</row>
    <row r="226" spans="1:22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</row>
    <row r="227" spans="1:22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</row>
    <row r="228" spans="1:22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</row>
    <row r="229" spans="1:22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</row>
    <row r="230" spans="1:22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</row>
    <row r="231" spans="1:22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</row>
    <row r="232" spans="1:22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</row>
    <row r="233" spans="1:22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</row>
    <row r="234" spans="1:22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</row>
    <row r="235" spans="1:22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</row>
    <row r="236" spans="1:22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</row>
    <row r="237" spans="1:22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</row>
    <row r="238" spans="1:22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</row>
    <row r="239" spans="1:22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</row>
    <row r="240" spans="1:22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</row>
    <row r="241" spans="1:22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</row>
    <row r="242" spans="1:22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</row>
    <row r="243" spans="1:22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</row>
    <row r="244" spans="1:22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</row>
    <row r="245" spans="1:22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</row>
    <row r="246" spans="1:22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</row>
    <row r="247" spans="1:22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</row>
    <row r="248" spans="1:22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</row>
    <row r="249" spans="1:22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</row>
    <row r="250" spans="1:22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</row>
    <row r="251" spans="1:22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</row>
    <row r="252" spans="1:22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</row>
    <row r="253" spans="1:22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</row>
    <row r="254" spans="1:22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</row>
    <row r="255" spans="1:22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</row>
    <row r="256" spans="1:22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</row>
    <row r="257" spans="1:22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</row>
    <row r="258" spans="1:22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</row>
    <row r="259" spans="1:22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</row>
    <row r="260" spans="1:22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</row>
    <row r="261" spans="1:22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</row>
    <row r="262" spans="1:22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</row>
    <row r="263" spans="1:22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</row>
    <row r="264" spans="1:22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</row>
    <row r="265" spans="1:22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</row>
    <row r="266" spans="1:22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</row>
    <row r="267" spans="1:22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</row>
    <row r="268" spans="1:22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</row>
    <row r="269" spans="1:22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</row>
    <row r="270" spans="1:22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</row>
    <row r="271" spans="1:22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</row>
    <row r="272" spans="1:22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</row>
    <row r="273" spans="1:22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</row>
    <row r="274" spans="1:22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</row>
    <row r="275" spans="1:22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</row>
    <row r="276" spans="1:22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</row>
    <row r="277" spans="1:22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</row>
    <row r="278" spans="1:22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</row>
    <row r="279" spans="1:22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</row>
    <row r="280" spans="1:22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</row>
    <row r="281" spans="1:22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</row>
    <row r="282" spans="1:22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</row>
    <row r="283" spans="1:22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</row>
    <row r="284" spans="1:22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</row>
    <row r="285" spans="1:22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</row>
    <row r="286" spans="1:22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</row>
    <row r="287" spans="1:22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</row>
    <row r="288" spans="1:22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</row>
    <row r="289" spans="1:22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</row>
    <row r="290" spans="1:22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</row>
    <row r="291" spans="1:22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</row>
    <row r="292" spans="1:22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</row>
    <row r="293" spans="1:22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</row>
    <row r="294" spans="1:22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</row>
    <row r="295" spans="1:22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</row>
    <row r="296" spans="1:22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</row>
    <row r="297" spans="1:22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</row>
    <row r="298" spans="1:22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</row>
    <row r="299" spans="1:22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</row>
    <row r="300" spans="1:22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</row>
    <row r="301" spans="1:22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</row>
    <row r="302" spans="1:22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</row>
    <row r="303" spans="1:22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</row>
    <row r="304" spans="1:22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</row>
    <row r="305" spans="1:22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</row>
    <row r="306" spans="1:22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</row>
    <row r="307" spans="1:22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</row>
    <row r="308" spans="1:22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</row>
    <row r="309" spans="1:22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</row>
    <row r="310" spans="1:22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</row>
    <row r="311" spans="1:22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</row>
    <row r="312" spans="1:22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</row>
    <row r="313" spans="1:22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</row>
    <row r="314" spans="1:22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</row>
    <row r="315" spans="1:22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</row>
    <row r="316" spans="1:22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</row>
    <row r="317" spans="1:22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</row>
    <row r="318" spans="1:22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</row>
    <row r="319" spans="1:22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</row>
    <row r="320" spans="1:22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</row>
    <row r="321" spans="1:22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</row>
    <row r="322" spans="1:22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</row>
    <row r="323" spans="1:22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</row>
    <row r="324" spans="1:22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</row>
    <row r="325" spans="1:22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</row>
    <row r="326" spans="1:22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</row>
    <row r="327" spans="1:22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</row>
    <row r="328" spans="1:22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</row>
    <row r="329" spans="1:22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</row>
    <row r="330" spans="1:22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</row>
    <row r="331" spans="1:22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</row>
    <row r="332" spans="1:22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</row>
    <row r="333" spans="1:22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</row>
    <row r="334" spans="1:22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</row>
    <row r="335" spans="1:22" ht="14.2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</row>
    <row r="336" spans="1:22" ht="14.2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</row>
    <row r="337" spans="1:22" ht="14.2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</row>
    <row r="338" spans="1:22" ht="14.2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</row>
    <row r="339" spans="1:22" ht="14.2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</row>
    <row r="340" spans="1:22" ht="14.2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</row>
    <row r="341" spans="1:22" ht="14.2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</row>
    <row r="342" spans="1:22" ht="14.2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</row>
    <row r="343" spans="1:22" ht="14.2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</row>
    <row r="344" spans="1:22" ht="14.2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</row>
    <row r="345" spans="1:22" ht="14.2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</row>
    <row r="346" spans="1:22" ht="14.2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</row>
    <row r="347" spans="1:22" ht="14.2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</row>
    <row r="348" spans="1:22" ht="14.2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</row>
    <row r="349" spans="1:22" ht="14.2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</row>
    <row r="350" spans="1:22" ht="14.2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</row>
    <row r="351" spans="1:22" ht="14.2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</row>
    <row r="352" spans="1:22" ht="14.2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</row>
    <row r="353" spans="1:22" ht="14.2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</row>
    <row r="354" spans="1:22" ht="14.2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</row>
    <row r="355" spans="1:22" ht="14.2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</row>
    <row r="356" spans="1:22" ht="14.2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</row>
    <row r="357" spans="1:22" ht="14.2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</row>
    <row r="358" spans="1:22" ht="14.2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</row>
    <row r="359" spans="1:22" ht="14.2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</row>
    <row r="360" spans="1:22" ht="14.2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</row>
    <row r="361" spans="1:22" ht="14.2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</row>
    <row r="362" spans="1:22" ht="14.2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</row>
    <row r="363" spans="1:22" ht="14.2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</row>
    <row r="364" spans="1:22" ht="14.2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</row>
    <row r="365" spans="1:22" ht="14.2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</row>
    <row r="366" spans="1:22" ht="14.2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</row>
    <row r="367" spans="1:22" ht="14.2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</row>
    <row r="368" spans="1:22" ht="14.2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</row>
    <row r="369" spans="1:22" ht="14.2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</row>
    <row r="370" spans="1:22" ht="14.2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</row>
    <row r="371" spans="1:22" ht="14.2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</row>
    <row r="372" spans="1:22" ht="14.2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</row>
    <row r="373" spans="1:22" ht="14.2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</row>
    <row r="374" spans="1:22" ht="14.2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</row>
    <row r="375" spans="1:22" ht="14.2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</row>
    <row r="376" spans="1:22" ht="14.2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</row>
    <row r="377" spans="1:22" ht="14.2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</row>
    <row r="378" spans="1:22" ht="14.2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</row>
    <row r="379" spans="1:22" ht="14.2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</row>
    <row r="380" spans="1:22" ht="14.2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</row>
    <row r="381" spans="1:22" ht="14.2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</row>
    <row r="382" spans="1:22" ht="14.2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</row>
    <row r="383" spans="1:22" ht="14.2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</row>
    <row r="384" spans="1:22" ht="14.2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</row>
    <row r="385" spans="1:22" ht="14.2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</row>
    <row r="386" spans="1:22" ht="14.2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</row>
    <row r="387" spans="1:22" ht="14.2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</row>
    <row r="388" spans="1:22" ht="14.2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</row>
    <row r="389" spans="1:22" ht="14.2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</row>
    <row r="390" spans="1:22" ht="14.2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</row>
    <row r="391" spans="1:22" ht="14.2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</row>
    <row r="392" spans="1:22" ht="14.2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</row>
    <row r="393" spans="1:22" ht="14.2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</row>
    <row r="394" spans="1:22" ht="14.2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</row>
    <row r="395" spans="1:22" ht="14.2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</row>
    <row r="396" spans="1:22" ht="14.2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</row>
    <row r="397" spans="1:22" ht="14.2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</row>
    <row r="398" spans="1:22" ht="14.2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</row>
    <row r="399" spans="1:22" ht="14.2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</row>
    <row r="400" spans="1:22" ht="14.2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</row>
    <row r="401" spans="1:22" ht="14.2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</row>
    <row r="402" spans="1:22" ht="14.2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</row>
    <row r="403" spans="1:22" ht="14.2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</row>
    <row r="404" spans="1:22" ht="14.2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</row>
    <row r="405" spans="1:22" ht="14.2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</row>
    <row r="406" spans="1:22" ht="14.2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</row>
    <row r="407" spans="1:22" ht="14.2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</row>
    <row r="408" spans="1:22" ht="14.2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</row>
    <row r="409" spans="1:22" ht="14.2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</row>
    <row r="410" spans="1:22" ht="14.2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</row>
    <row r="411" spans="1:22" ht="14.2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</row>
    <row r="412" spans="1:22" ht="14.2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</row>
    <row r="413" spans="1:22" ht="14.2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</row>
    <row r="414" spans="1:22" ht="14.2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</row>
    <row r="415" spans="1:22" ht="14.2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</row>
    <row r="416" spans="1:22" ht="14.2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</row>
    <row r="417" spans="1:22" ht="14.2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</row>
    <row r="418" spans="1:22" ht="14.2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</row>
    <row r="419" spans="1:22" ht="14.2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</row>
    <row r="420" spans="1:22" ht="14.2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</row>
    <row r="421" spans="1:22" ht="14.2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</row>
    <row r="422" spans="1:22" ht="14.2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</row>
    <row r="423" spans="1:22" ht="14.2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</row>
    <row r="424" spans="1:22" ht="14.2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</row>
    <row r="425" spans="1:22" ht="14.2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</row>
    <row r="426" spans="1:22" ht="14.2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</row>
    <row r="427" spans="1:22" ht="14.2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</row>
    <row r="428" spans="1:22" ht="14.2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</row>
    <row r="429" spans="1:22" ht="14.2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</row>
    <row r="430" spans="1:22" ht="14.2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</row>
    <row r="431" spans="1:22" ht="14.2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</row>
    <row r="432" spans="1:22" ht="14.2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</row>
    <row r="433" spans="1:22" ht="14.2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</row>
    <row r="434" spans="1:22" ht="14.2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</row>
    <row r="435" spans="1:22" ht="14.2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</row>
    <row r="436" spans="1:22" ht="14.2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</row>
    <row r="437" spans="1:22" ht="14.2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</row>
    <row r="438" spans="1:22" ht="14.2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</row>
    <row r="439" spans="1:22" ht="14.2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</row>
    <row r="440" spans="1:22" ht="14.2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</row>
    <row r="441" spans="1:22" ht="14.2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</row>
    <row r="442" spans="1:22" ht="14.2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</row>
    <row r="443" spans="1:22" ht="14.2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</row>
    <row r="444" spans="1:22" ht="14.2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</row>
    <row r="445" spans="1:22" ht="14.2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</row>
    <row r="446" spans="1:22" ht="14.2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</row>
    <row r="447" spans="1:22" ht="14.2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</row>
    <row r="448" spans="1:22" ht="14.2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</row>
    <row r="449" spans="1:22" ht="14.2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</row>
    <row r="450" spans="1:22" ht="14.2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</row>
    <row r="451" spans="1:22" ht="14.2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</row>
    <row r="452" spans="1:22" ht="14.2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</row>
    <row r="453" spans="1:22" ht="14.2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</row>
    <row r="454" spans="1:22" ht="14.2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</row>
    <row r="455" spans="1:22" ht="14.2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</row>
    <row r="456" spans="1:22" ht="14.2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</row>
    <row r="457" spans="1:22" ht="14.2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</row>
    <row r="458" spans="1:22" ht="14.2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</row>
    <row r="459" spans="1:22" ht="14.2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</row>
    <row r="460" spans="1:22" ht="14.2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</row>
    <row r="461" spans="1:22" ht="14.2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</row>
    <row r="462" spans="1:22" ht="14.2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</row>
    <row r="463" spans="1:22" ht="14.2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</row>
    <row r="464" spans="1:22" ht="14.2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</row>
    <row r="465" spans="1:22" ht="14.2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</row>
    <row r="466" spans="1:22" ht="14.2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</row>
    <row r="467" spans="1:22" ht="14.2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</row>
    <row r="468" spans="1:22" ht="14.2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</row>
    <row r="469" spans="1:22" ht="14.2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</row>
    <row r="470" spans="1:22" ht="14.2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</row>
    <row r="471" spans="1:22" ht="14.2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</row>
    <row r="472" spans="1:22" ht="14.2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</row>
    <row r="473" spans="1:22" ht="14.2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</row>
    <row r="474" spans="1:22" ht="14.2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</row>
    <row r="475" spans="1:22" ht="14.2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</row>
    <row r="476" spans="1:22" ht="14.2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</row>
    <row r="477" spans="1:22" ht="14.2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</row>
    <row r="478" spans="1:22" ht="14.2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</row>
    <row r="479" spans="1:22" ht="14.2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</row>
    <row r="480" spans="1:22" ht="14.2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</row>
    <row r="481" spans="1:22" ht="14.2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</row>
    <row r="482" spans="1:22" ht="14.2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</row>
    <row r="483" spans="1:22" ht="14.2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</row>
    <row r="484" spans="1:22" ht="14.2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</row>
    <row r="485" spans="1:22" ht="14.2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</row>
    <row r="486" spans="1:22" ht="14.2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</row>
    <row r="487" spans="1:22" ht="14.2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</row>
    <row r="488" spans="1:22" ht="14.2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</row>
    <row r="489" spans="1:22" ht="14.2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</row>
    <row r="490" spans="1:22" ht="14.2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</row>
    <row r="491" spans="1:22" ht="14.2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</row>
    <row r="492" spans="1:22" ht="14.2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</row>
    <row r="493" spans="1:22" ht="14.2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</row>
    <row r="494" spans="1:22" ht="14.2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</row>
    <row r="495" spans="1:22" ht="14.2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</row>
    <row r="496" spans="1:22" ht="14.2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</row>
    <row r="497" spans="1:22" ht="14.2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</row>
    <row r="498" spans="1:22" ht="14.2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</row>
    <row r="499" spans="1:22" ht="14.2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</row>
    <row r="500" spans="1:22" ht="14.2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</row>
    <row r="501" spans="1:22" ht="14.2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</row>
    <row r="502" spans="1:22" ht="14.2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</row>
    <row r="503" spans="1:22" ht="14.2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</row>
    <row r="504" spans="1:22" ht="14.2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</row>
    <row r="505" spans="1:22" ht="14.2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</row>
    <row r="506" spans="1:22" ht="14.2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</row>
    <row r="507" spans="1:22" ht="14.2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</row>
    <row r="508" spans="1:22" ht="14.2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</row>
    <row r="509" spans="1:22" ht="14.2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</row>
    <row r="510" spans="1:22" ht="14.2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</row>
    <row r="511" spans="1:22" ht="14.2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</row>
    <row r="512" spans="1:22" ht="14.2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</row>
    <row r="513" spans="1:22" ht="14.2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</row>
    <row r="514" spans="1:22" ht="14.2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</row>
    <row r="515" spans="1:22" ht="14.2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</row>
    <row r="516" spans="1:22" ht="14.2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</row>
    <row r="517" spans="1:22" ht="14.2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</row>
    <row r="518" spans="1:22" ht="14.2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</row>
    <row r="519" spans="1:22" ht="14.2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</row>
    <row r="520" spans="1:22" ht="14.2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</row>
    <row r="521" spans="1:22" ht="14.2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</row>
    <row r="522" spans="1:22" ht="14.2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</row>
    <row r="523" spans="1:22" ht="14.2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</row>
    <row r="524" spans="1:22" ht="14.2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</row>
    <row r="525" spans="1:22" ht="14.2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</row>
    <row r="526" spans="1:22" ht="14.2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</row>
    <row r="527" spans="1:22" ht="14.2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</row>
    <row r="528" spans="1:22" ht="14.2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</row>
    <row r="529" spans="1:22" ht="14.2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</row>
    <row r="530" spans="1:22" ht="14.2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</row>
    <row r="531" spans="1:22" ht="14.2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</row>
    <row r="532" spans="1:22" ht="14.2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</row>
    <row r="533" spans="1:22" ht="14.2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</row>
    <row r="534" spans="1:22" ht="14.2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</row>
    <row r="535" spans="1:22" ht="14.2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</row>
    <row r="536" spans="1:22" ht="14.2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</row>
    <row r="537" spans="1:22" ht="14.2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</row>
    <row r="538" spans="1:22" ht="14.2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</row>
    <row r="539" spans="1:22" ht="14.2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</row>
    <row r="540" spans="1:22" ht="14.2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</row>
    <row r="541" spans="1:22" ht="14.2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</row>
    <row r="542" spans="1:22" ht="14.2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</row>
    <row r="543" spans="1:22" ht="14.2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</row>
    <row r="544" spans="1:22" ht="14.2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</row>
    <row r="545" spans="1:22" ht="14.2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</row>
    <row r="546" spans="1:22" ht="14.2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</row>
    <row r="547" spans="1:22" ht="14.2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</row>
    <row r="548" spans="1:22" ht="14.2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</row>
    <row r="549" spans="1:22" ht="14.2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</row>
    <row r="550" spans="1:22" ht="14.2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</row>
    <row r="551" spans="1:22" ht="14.2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</row>
    <row r="552" spans="1:22" ht="14.2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</row>
    <row r="553" spans="1:22" ht="14.2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</row>
    <row r="554" spans="1:22" ht="14.2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</row>
    <row r="555" spans="1:22" ht="14.2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</row>
    <row r="556" spans="1:22" ht="14.2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</row>
    <row r="557" spans="1:22" ht="14.2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</row>
    <row r="558" spans="1:22" ht="14.2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</row>
    <row r="559" spans="1:22" ht="14.2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</row>
    <row r="560" spans="1:22" ht="14.2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</row>
    <row r="561" spans="1:22" ht="14.2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</row>
    <row r="562" spans="1:22" ht="14.2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</row>
    <row r="563" spans="1:22" ht="14.2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</row>
    <row r="564" spans="1:22" ht="14.2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</row>
    <row r="565" spans="1:22" ht="14.2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</row>
    <row r="566" spans="1:22" ht="14.2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</row>
    <row r="567" spans="1:22" ht="14.2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</row>
    <row r="568" spans="1:22" ht="14.2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</row>
    <row r="569" spans="1:22" ht="14.2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</row>
    <row r="570" spans="1:22" ht="14.2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</row>
    <row r="571" spans="1:22" ht="14.2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</row>
    <row r="572" spans="1:22" ht="14.2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</row>
    <row r="573" spans="1:22" ht="14.2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</row>
    <row r="574" spans="1:22" ht="14.2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</row>
    <row r="575" spans="1:22" ht="14.2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</row>
    <row r="576" spans="1:22" ht="14.2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</row>
    <row r="577" spans="1:22" ht="14.2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</row>
    <row r="578" spans="1:22" ht="14.2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</row>
    <row r="579" spans="1:22" ht="14.2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</row>
    <row r="580" spans="1:22" ht="14.2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</row>
    <row r="581" spans="1:22" ht="14.2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</row>
    <row r="582" spans="1:22" ht="14.2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</row>
    <row r="583" spans="1:22" ht="14.2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</row>
    <row r="584" spans="1:22" ht="14.2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</row>
    <row r="585" spans="1:22" ht="14.2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</row>
    <row r="586" spans="1:22" ht="14.2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</row>
    <row r="587" spans="1:22" ht="14.2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</row>
    <row r="588" spans="1:22" ht="14.2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</row>
    <row r="589" spans="1:22" ht="14.2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</row>
    <row r="590" spans="1:22" ht="14.2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</row>
    <row r="591" spans="1:22" ht="14.2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</row>
    <row r="592" spans="1:22" ht="14.2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</row>
    <row r="593" spans="1:22" ht="14.2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</row>
    <row r="594" spans="1:22" ht="14.2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</row>
    <row r="595" spans="1:22" ht="14.2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</row>
    <row r="596" spans="1:22" ht="14.2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</row>
    <row r="597" spans="1:22" ht="14.2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</row>
    <row r="598" spans="1:22" ht="14.2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</row>
    <row r="599" spans="1:22" ht="14.2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</row>
    <row r="600" spans="1:22" ht="14.2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</row>
    <row r="601" spans="1:22" ht="14.2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</row>
    <row r="602" spans="1:22" ht="14.2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</row>
    <row r="603" spans="1:22" ht="14.2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</row>
    <row r="604" spans="1:22" ht="14.2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</row>
    <row r="605" spans="1:22" ht="14.2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</row>
    <row r="606" spans="1:22" ht="14.2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</row>
    <row r="607" spans="1:22" ht="14.2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</row>
    <row r="608" spans="1:22" ht="14.2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</row>
    <row r="609" spans="1:22" ht="14.2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</row>
    <row r="610" spans="1:22" ht="14.2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</row>
    <row r="611" spans="1:22" ht="14.2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</row>
    <row r="612" spans="1:22" ht="14.2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</row>
    <row r="613" spans="1:22" ht="14.2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</row>
    <row r="614" spans="1:22" ht="14.2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</row>
    <row r="615" spans="1:22" ht="14.2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</row>
    <row r="616" spans="1:22" ht="14.2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</row>
    <row r="617" spans="1:22" ht="14.2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</row>
    <row r="618" spans="1:22" ht="14.2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</row>
    <row r="619" spans="1:22" ht="14.2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</row>
    <row r="620" spans="1:22" ht="14.2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</row>
    <row r="621" spans="1:22" ht="14.2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</row>
    <row r="622" spans="1:22" ht="14.2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</row>
    <row r="623" spans="1:22" ht="14.2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</row>
    <row r="624" spans="1:22" ht="14.2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</row>
    <row r="625" spans="1:22" ht="14.2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</row>
    <row r="626" spans="1:22" ht="14.2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</row>
    <row r="627" spans="1:22" ht="14.2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</row>
    <row r="628" spans="1:22" ht="14.2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</row>
    <row r="629" spans="1:22" ht="14.2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</row>
    <row r="630" spans="1:22" ht="14.2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</row>
    <row r="631" spans="1:22" ht="14.2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</row>
    <row r="632" spans="1:22" ht="14.2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</row>
    <row r="633" spans="1:22" ht="14.2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</row>
    <row r="634" spans="1:22" ht="14.2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</row>
    <row r="635" spans="1:22" ht="14.2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</row>
    <row r="636" spans="1:22" ht="14.2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</row>
    <row r="637" spans="1:22" ht="14.2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</row>
    <row r="638" spans="1:22" ht="14.2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</row>
    <row r="639" spans="1:22" ht="14.2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</row>
    <row r="640" spans="1:22" ht="14.2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</row>
    <row r="641" spans="1:22" ht="14.2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</row>
    <row r="642" spans="1:22" ht="14.2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</row>
    <row r="643" spans="1:22" ht="14.2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</row>
    <row r="644" spans="1:22" ht="14.2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</row>
    <row r="645" spans="1:22" ht="14.2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</row>
    <row r="646" spans="1:22" ht="14.2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</row>
    <row r="647" spans="1:22" ht="14.2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</row>
    <row r="648" spans="1:22" ht="14.2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</row>
    <row r="649" spans="1:22" ht="14.2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</row>
    <row r="650" spans="1:22" ht="14.2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</row>
    <row r="651" spans="1:22" ht="14.2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</row>
    <row r="652" spans="1:22" ht="14.2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</row>
    <row r="653" spans="1:22" ht="14.2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</row>
    <row r="654" spans="1:22" ht="14.2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</row>
    <row r="655" spans="1:22" ht="14.2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</row>
    <row r="656" spans="1:22" ht="14.2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</row>
    <row r="657" spans="1:22" ht="14.2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</row>
    <row r="658" spans="1:22" ht="14.2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</row>
    <row r="659" spans="1:22" ht="14.2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</row>
    <row r="660" spans="1:22" ht="14.2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</row>
    <row r="661" spans="1:22" ht="14.2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</row>
    <row r="662" spans="1:22" ht="14.2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</row>
    <row r="663" spans="1:22" ht="14.2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</row>
    <row r="664" spans="1:22" ht="14.2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</row>
    <row r="665" spans="1:22" ht="14.2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</row>
    <row r="666" spans="1:22" ht="14.2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</row>
    <row r="667" spans="1:22" ht="14.2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</row>
    <row r="668" spans="1:22" ht="14.2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</row>
    <row r="669" spans="1:22" ht="14.2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</row>
    <row r="670" spans="1:22" ht="14.2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</row>
    <row r="671" spans="1:22" ht="14.2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</row>
    <row r="672" spans="1:22" ht="14.2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</row>
    <row r="673" spans="1:22" ht="14.2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</row>
    <row r="674" spans="1:22" ht="14.2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</row>
    <row r="675" spans="1:22" ht="14.2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</row>
    <row r="676" spans="1:22" ht="14.2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</row>
    <row r="677" spans="1:22" ht="14.2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</row>
    <row r="678" spans="1:22" ht="14.2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</row>
    <row r="679" spans="1:22" ht="14.2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</row>
    <row r="680" spans="1:22" ht="14.2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</row>
    <row r="681" spans="1:22" ht="14.2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</row>
    <row r="682" spans="1:22" ht="14.2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</row>
    <row r="683" spans="1:22" ht="14.2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</row>
    <row r="684" spans="1:22" ht="14.2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</row>
    <row r="685" spans="1:22" ht="14.2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</row>
    <row r="686" spans="1:22" ht="14.2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</row>
    <row r="687" spans="1:22" ht="14.2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</row>
    <row r="688" spans="1:22" ht="14.2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</row>
    <row r="689" spans="1:22" ht="14.2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</row>
    <row r="690" spans="1:22" ht="14.2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</row>
    <row r="691" spans="1:22" ht="14.2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</row>
    <row r="692" spans="1:22" ht="14.2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</row>
    <row r="693" spans="1:22" ht="14.2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</row>
    <row r="694" spans="1:22" ht="14.2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</row>
    <row r="695" spans="1:22" ht="14.2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</row>
    <row r="696" spans="1:22" ht="14.2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</row>
    <row r="697" spans="1:22" ht="14.2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</row>
    <row r="698" spans="1:22" ht="14.2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</row>
    <row r="699" spans="1:22" ht="14.2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</row>
    <row r="700" spans="1:22" ht="14.2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</row>
    <row r="701" spans="1:22" ht="14.2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</row>
    <row r="702" spans="1:22" ht="14.2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</row>
    <row r="703" spans="1:22" ht="14.2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</row>
    <row r="704" spans="1:22" ht="14.2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</row>
    <row r="705" spans="1:22" ht="14.2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</row>
    <row r="706" spans="1:22" ht="14.2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</row>
    <row r="707" spans="1:22" ht="14.2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</row>
    <row r="708" spans="1:22" ht="14.2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</row>
    <row r="709" spans="1:22" ht="14.2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</row>
    <row r="710" spans="1:22" ht="14.2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</row>
    <row r="711" spans="1:22" ht="14.2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</row>
    <row r="712" spans="1:22" ht="14.2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</row>
    <row r="713" spans="1:22" ht="14.2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</row>
    <row r="714" spans="1:22" ht="14.2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</row>
    <row r="715" spans="1:22" ht="14.2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</row>
    <row r="716" spans="1:22" ht="14.2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</row>
    <row r="717" spans="1:22" ht="14.2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</row>
    <row r="718" spans="1:22" ht="14.2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</row>
    <row r="719" spans="1:22" ht="14.2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</row>
    <row r="720" spans="1:22" ht="14.2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</row>
    <row r="721" spans="1:22" ht="14.2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</row>
    <row r="722" spans="1:22" ht="14.2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</row>
    <row r="723" spans="1:22" ht="14.2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</row>
    <row r="724" spans="1:22" ht="14.2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</row>
    <row r="725" spans="1:22" ht="14.2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</row>
    <row r="726" spans="1:22" ht="14.2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</row>
    <row r="727" spans="1:22" ht="14.2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</row>
    <row r="728" spans="1:22" ht="14.2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</row>
    <row r="729" spans="1:22" ht="14.2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</row>
    <row r="730" spans="1:22" ht="14.2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</row>
    <row r="731" spans="1:22" ht="14.2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</row>
    <row r="732" spans="1:22" ht="14.2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</row>
    <row r="733" spans="1:22" ht="14.2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</row>
    <row r="734" spans="1:22" ht="14.2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</row>
    <row r="735" spans="1:22" ht="14.2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</row>
    <row r="736" spans="1:22" ht="14.2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</row>
    <row r="737" spans="1:22" ht="14.2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</row>
    <row r="738" spans="1:22" ht="14.2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</row>
    <row r="739" spans="1:22" ht="14.2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</row>
    <row r="740" spans="1:22" ht="14.2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</row>
    <row r="741" spans="1:22" ht="14.2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</row>
    <row r="742" spans="1:22" ht="14.2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</row>
    <row r="743" spans="1:22" ht="14.2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</row>
    <row r="744" spans="1:22" ht="14.2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</row>
    <row r="745" spans="1:22" ht="14.2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</row>
    <row r="746" spans="1:22" ht="14.2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</row>
    <row r="747" spans="1:22" ht="14.2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</row>
    <row r="748" spans="1:22" ht="14.2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</row>
    <row r="749" spans="1:22" ht="14.2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</row>
    <row r="750" spans="1:22" ht="14.2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</row>
    <row r="751" spans="1:22" ht="14.2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</row>
    <row r="752" spans="1:22" ht="14.2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</row>
    <row r="753" spans="1:22" ht="14.2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</row>
    <row r="754" spans="1:22" ht="14.2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</row>
    <row r="755" spans="1:22" ht="14.2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</row>
    <row r="756" spans="1:22" ht="14.2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</row>
    <row r="757" spans="1:22" ht="14.2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</row>
    <row r="758" spans="1:22" ht="14.2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</row>
    <row r="759" spans="1:22" ht="14.2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</row>
    <row r="760" spans="1:22" ht="14.2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</row>
    <row r="761" spans="1:22" ht="14.2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</row>
    <row r="762" spans="1:22" ht="14.2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</row>
    <row r="763" spans="1:22" ht="14.2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</row>
    <row r="764" spans="1:22" ht="14.2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</row>
    <row r="765" spans="1:22" ht="14.2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</row>
    <row r="766" spans="1:22" ht="14.2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</row>
    <row r="767" spans="1:22" ht="14.2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</row>
    <row r="768" spans="1:22" ht="14.2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</row>
    <row r="769" spans="1:22" ht="14.2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</row>
    <row r="770" spans="1:22" ht="14.2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</row>
    <row r="771" spans="1:22" ht="14.2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</row>
    <row r="772" spans="1:22" ht="14.2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</row>
    <row r="773" spans="1:22" ht="14.2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</row>
    <row r="774" spans="1:22" ht="14.2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</row>
    <row r="775" spans="1:22" ht="14.2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</row>
    <row r="776" spans="1:22" ht="14.2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</row>
    <row r="777" spans="1:22" ht="14.2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</row>
    <row r="778" spans="1:22" ht="14.2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</row>
    <row r="779" spans="1:22" ht="14.2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</row>
    <row r="780" spans="1:22" ht="14.2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</row>
    <row r="781" spans="1:22" ht="14.2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</row>
    <row r="782" spans="1:22" ht="14.2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</row>
    <row r="783" spans="1:22" ht="14.2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</row>
    <row r="784" spans="1:22" ht="14.2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</row>
    <row r="785" spans="1:22" ht="14.2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</row>
    <row r="786" spans="1:22" ht="14.2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</row>
    <row r="787" spans="1:22" ht="14.2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</row>
    <row r="788" spans="1:22" ht="14.2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</row>
    <row r="789" spans="1:22" ht="14.2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</row>
    <row r="790" spans="1:22" ht="14.2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</row>
    <row r="791" spans="1:22" ht="14.2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</row>
    <row r="792" spans="1:22" ht="14.2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</row>
    <row r="793" spans="1:22" ht="14.2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</row>
    <row r="794" spans="1:22" ht="14.2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</row>
    <row r="795" spans="1:22" ht="14.2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</row>
    <row r="796" spans="1:22" ht="14.2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</row>
    <row r="797" spans="1:22" ht="14.2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</row>
    <row r="798" spans="1:22" ht="14.2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</row>
    <row r="799" spans="1:22" ht="14.2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</row>
    <row r="800" spans="1:22" ht="14.2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</row>
    <row r="801" spans="1:22" ht="14.2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</row>
    <row r="802" spans="1:22" ht="14.2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</row>
    <row r="803" spans="1:22" ht="14.2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</row>
    <row r="804" spans="1:22" ht="14.2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</row>
    <row r="805" spans="1:22" ht="14.2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</row>
    <row r="806" spans="1:22" ht="14.2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</row>
    <row r="807" spans="1:22" ht="14.2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</row>
    <row r="808" spans="1:22" ht="14.2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</row>
    <row r="809" spans="1:22" ht="14.2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</row>
    <row r="810" spans="1:22" ht="14.2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</row>
    <row r="811" spans="1:22" ht="14.2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</row>
    <row r="812" spans="1:22" ht="14.2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</row>
    <row r="813" spans="1:22" ht="14.2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</row>
    <row r="814" spans="1:22" ht="14.2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</row>
    <row r="815" spans="1:22" ht="14.2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</row>
    <row r="816" spans="1:22" ht="14.2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</row>
    <row r="817" spans="1:22" ht="14.2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</row>
    <row r="818" spans="1:22" ht="14.2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</row>
    <row r="819" spans="1:22" ht="14.2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</row>
    <row r="820" spans="1:22" ht="14.2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</row>
    <row r="821" spans="1:22" ht="14.2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</row>
    <row r="822" spans="1:22" ht="14.2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</row>
    <row r="823" spans="1:22" ht="14.2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</row>
    <row r="824" spans="1:22" ht="14.2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</row>
    <row r="825" spans="1:22" ht="14.2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</row>
    <row r="826" spans="1:22" ht="14.2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</row>
    <row r="827" spans="1:22" ht="14.2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</row>
    <row r="828" spans="1:22" ht="14.2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</row>
    <row r="829" spans="1:22" ht="14.2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</row>
    <row r="830" spans="1:22" ht="14.2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</row>
    <row r="831" spans="1:22" ht="14.2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</row>
    <row r="832" spans="1:22" ht="14.2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</row>
    <row r="833" spans="1:22" ht="14.2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</row>
    <row r="834" spans="1:22" ht="14.2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</row>
    <row r="835" spans="1:22" ht="14.2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</row>
    <row r="836" spans="1:22" ht="14.2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</row>
    <row r="837" spans="1:22" ht="14.2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</row>
    <row r="838" spans="1:22" ht="14.2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</row>
    <row r="839" spans="1:22" ht="14.2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</row>
    <row r="840" spans="1:22" ht="14.2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</row>
    <row r="841" spans="1:22" ht="14.2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</row>
    <row r="842" spans="1:22" ht="14.2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</row>
    <row r="843" spans="1:22" ht="14.2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</row>
    <row r="844" spans="1:22" ht="14.2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</row>
    <row r="845" spans="1:22" ht="14.2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</row>
    <row r="846" spans="1:22" ht="14.2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</row>
    <row r="847" spans="1:22" ht="14.2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</row>
    <row r="848" spans="1:22" ht="14.2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</row>
    <row r="849" spans="1:22" ht="14.2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</row>
    <row r="850" spans="1:22" ht="14.2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</row>
    <row r="851" spans="1:22" ht="14.2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</row>
    <row r="852" spans="1:22" ht="14.2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</row>
    <row r="853" spans="1:22" ht="14.2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</row>
    <row r="854" spans="1:22" ht="14.2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</row>
    <row r="855" spans="1:22" ht="14.2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</row>
    <row r="856" spans="1:22" ht="14.2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</row>
    <row r="857" spans="1:22" ht="14.2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</row>
    <row r="858" spans="1:22" ht="14.2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</row>
    <row r="859" spans="1:22" ht="14.2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</row>
    <row r="860" spans="1:22" ht="14.2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</row>
    <row r="861" spans="1:22" ht="14.2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</row>
    <row r="862" spans="1:22" ht="14.2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</row>
    <row r="863" spans="1:22" ht="14.2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</row>
    <row r="864" spans="1:22" ht="14.2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</row>
    <row r="865" spans="1:22" ht="14.2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</row>
    <row r="866" spans="1:22" ht="14.2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</row>
    <row r="867" spans="1:22" ht="14.2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</row>
    <row r="868" spans="1:22" ht="14.2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</row>
    <row r="869" spans="1:22" ht="14.2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</row>
    <row r="870" spans="1:22" ht="14.2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</row>
    <row r="871" spans="1:22" ht="14.2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</row>
    <row r="872" spans="1:22" ht="14.2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</row>
    <row r="873" spans="1:22" ht="14.2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</row>
    <row r="874" spans="1:22" ht="14.2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</row>
    <row r="875" spans="1:22" ht="14.2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</row>
    <row r="876" spans="1:22" ht="14.2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</row>
    <row r="877" spans="1:22" ht="14.2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</row>
    <row r="878" spans="1:22" ht="14.2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</row>
    <row r="879" spans="1:22" ht="14.2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</row>
    <row r="880" spans="1:22" ht="14.2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</row>
    <row r="881" spans="1:22" ht="14.2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</row>
    <row r="882" spans="1:22" ht="14.2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</row>
    <row r="883" spans="1:22" ht="14.2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</row>
    <row r="884" spans="1:22" ht="14.2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</row>
    <row r="885" spans="1:22" ht="14.2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</row>
    <row r="886" spans="1:22" ht="14.2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</row>
    <row r="887" spans="1:22" ht="14.2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</row>
    <row r="888" spans="1:22" ht="14.2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</row>
    <row r="889" spans="1:22" ht="14.2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</row>
    <row r="890" spans="1:22" ht="14.2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</row>
    <row r="891" spans="1:22" ht="14.2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</row>
    <row r="892" spans="1:22" ht="14.2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</row>
    <row r="893" spans="1:22" ht="14.2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</row>
    <row r="894" spans="1:22" ht="14.2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</row>
    <row r="895" spans="1:22" ht="14.2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</row>
    <row r="896" spans="1:22" ht="14.2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</row>
    <row r="897" spans="1:22" ht="14.2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</row>
    <row r="898" spans="1:22" ht="14.2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</row>
    <row r="899" spans="1:22" ht="14.2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</row>
    <row r="900" spans="1:22" ht="14.2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</row>
    <row r="901" spans="1:22" ht="14.2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</row>
    <row r="902" spans="1:22" ht="14.2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</row>
    <row r="903" spans="1:22" ht="14.2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</row>
    <row r="904" spans="1:22" ht="14.2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</row>
    <row r="905" spans="1:22" ht="14.2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</row>
    <row r="906" spans="1:22" ht="14.2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</row>
    <row r="907" spans="1:22" ht="14.2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</row>
    <row r="908" spans="1:22" ht="14.2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</row>
    <row r="909" spans="1:22" ht="14.2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</row>
    <row r="910" spans="1:22" ht="14.2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</row>
    <row r="911" spans="1:22" ht="14.2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</row>
    <row r="912" spans="1:22" ht="14.2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</row>
    <row r="913" spans="1:22" ht="14.2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</row>
    <row r="914" spans="1:22" ht="14.2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</row>
    <row r="915" spans="1:22" ht="14.2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</row>
    <row r="916" spans="1:22" ht="14.2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</row>
    <row r="917" spans="1:22" ht="14.2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</row>
    <row r="918" spans="1:22" ht="14.2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</row>
    <row r="919" spans="1:22" ht="14.2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</row>
    <row r="920" spans="1:22" ht="14.2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</row>
    <row r="921" spans="1:22" ht="14.2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</row>
    <row r="922" spans="1:22" ht="14.2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</row>
    <row r="923" spans="1:22" ht="14.2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</row>
    <row r="924" spans="1:22" ht="14.2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</row>
    <row r="925" spans="1:22" ht="14.2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</row>
    <row r="926" spans="1:22" ht="14.2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</row>
    <row r="927" spans="1:22" ht="14.2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</row>
    <row r="928" spans="1:22" ht="14.2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</row>
    <row r="929" spans="1:22" ht="14.2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</row>
    <row r="930" spans="1:22" ht="14.2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</row>
    <row r="931" spans="1:22" ht="14.2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</row>
    <row r="932" spans="1:22" ht="14.2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</row>
    <row r="933" spans="1:22" ht="14.2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</row>
    <row r="934" spans="1:22" ht="14.2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</row>
    <row r="935" spans="1:22" ht="14.2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</row>
    <row r="936" spans="1:22" ht="14.2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</row>
    <row r="937" spans="1:22" ht="14.2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</row>
    <row r="938" spans="1:22" ht="14.2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</row>
    <row r="939" spans="1:22" ht="14.2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</row>
    <row r="940" spans="1:22" ht="14.2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</row>
    <row r="941" spans="1:22" ht="14.2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</row>
    <row r="942" spans="1:22" ht="14.2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</row>
    <row r="943" spans="1:22" ht="14.2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</row>
    <row r="944" spans="1:22" ht="14.2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</row>
    <row r="945" spans="1:22" ht="14.2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</row>
    <row r="946" spans="1:22" ht="14.2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</row>
    <row r="947" spans="1:22" ht="14.2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</row>
    <row r="948" spans="1:22" ht="14.2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</row>
    <row r="949" spans="1:22" ht="14.2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</row>
    <row r="950" spans="1:22" ht="14.2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</row>
    <row r="951" spans="1:22" ht="14.2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</row>
    <row r="952" spans="1:22" ht="14.2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</row>
    <row r="953" spans="1:22" ht="14.2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</row>
    <row r="954" spans="1:22" ht="14.2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</row>
    <row r="955" spans="1:22" ht="14.2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</row>
    <row r="956" spans="1:22" ht="14.2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</row>
    <row r="957" spans="1:22" ht="14.2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</row>
    <row r="958" spans="1:22" ht="14.2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</row>
    <row r="959" spans="1:22" ht="14.2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</row>
    <row r="960" spans="1:22" ht="14.2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</row>
    <row r="961" spans="1:22" ht="14.2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</row>
    <row r="962" spans="1:22" ht="14.2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</row>
    <row r="963" spans="1:22" ht="14.2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</row>
    <row r="964" spans="1:22" ht="14.2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</row>
    <row r="965" spans="1:22" ht="14.2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</row>
    <row r="966" spans="1:22" ht="14.2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</row>
    <row r="967" spans="1:22" ht="14.2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</row>
    <row r="968" spans="1:22" ht="14.2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</row>
    <row r="969" spans="1:22" ht="14.2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</row>
    <row r="970" spans="1:22" ht="14.2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</row>
    <row r="971" spans="1:22" ht="14.2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</row>
    <row r="972" spans="1:22" ht="14.2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</row>
    <row r="973" spans="1:22" ht="14.2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</row>
    <row r="974" spans="1:22" ht="14.2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</row>
    <row r="975" spans="1:22" ht="14.2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</row>
    <row r="976" spans="1:22" ht="14.2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</row>
    <row r="977" spans="1:22" ht="14.2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</row>
    <row r="978" spans="1:22" ht="14.2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</row>
    <row r="979" spans="1:22" ht="14.2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</row>
    <row r="980" spans="1:22" ht="14.2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</row>
    <row r="981" spans="1:22" ht="14.2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</row>
    <row r="982" spans="1:22" ht="14.2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</row>
    <row r="983" spans="1:22" ht="14.2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</row>
    <row r="984" spans="1:22" ht="14.2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</row>
    <row r="985" spans="1:22" ht="14.2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</row>
    <row r="986" spans="1:22" ht="14.2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</row>
    <row r="987" spans="1:22" ht="14.2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</row>
    <row r="988" spans="1:22" ht="14.2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</row>
    <row r="989" spans="1:22" ht="14.2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</row>
    <row r="990" spans="1:22" ht="14.2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</row>
    <row r="991" spans="1:22" ht="14.2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</row>
    <row r="992" spans="1:22" ht="14.2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</row>
    <row r="993" spans="1:22" ht="14.2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</row>
    <row r="994" spans="1:22" ht="14.2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</row>
    <row r="995" spans="1:22" ht="14.2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</row>
    <row r="996" spans="1:22" ht="14.2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</row>
    <row r="997" spans="1:22" ht="14.2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</row>
    <row r="998" spans="1:22" ht="14.2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</row>
    <row r="999" spans="1:22" ht="14.2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</row>
  </sheetData>
  <sheetProtection password="C59B" sheet="1" objects="1" scenarios="1"/>
  <mergeCells count="129">
    <mergeCell ref="B142:K157"/>
    <mergeCell ref="C131:I131"/>
    <mergeCell ref="C132:I132"/>
    <mergeCell ref="C133:I133"/>
    <mergeCell ref="C134:I134"/>
    <mergeCell ref="C135:I135"/>
    <mergeCell ref="C136:I136"/>
    <mergeCell ref="C137:I137"/>
    <mergeCell ref="B138:I138"/>
    <mergeCell ref="C139:H139"/>
    <mergeCell ref="C120:H120"/>
    <mergeCell ref="C121:H121"/>
    <mergeCell ref="C122:H122"/>
    <mergeCell ref="C123:H123"/>
    <mergeCell ref="C124:H124"/>
    <mergeCell ref="C125:H125"/>
    <mergeCell ref="B126:H126"/>
    <mergeCell ref="B129:J129"/>
    <mergeCell ref="B130:I130"/>
    <mergeCell ref="C110:H110"/>
    <mergeCell ref="C111:H111"/>
    <mergeCell ref="C112:H112"/>
    <mergeCell ref="C113:H113"/>
    <mergeCell ref="B114:H114"/>
    <mergeCell ref="B115:J115"/>
    <mergeCell ref="B117:J117"/>
    <mergeCell ref="C118:H118"/>
    <mergeCell ref="C119:H119"/>
    <mergeCell ref="C98:H98"/>
    <mergeCell ref="B99:H99"/>
    <mergeCell ref="B101:J101"/>
    <mergeCell ref="B102:I102"/>
    <mergeCell ref="C103:I103"/>
    <mergeCell ref="C104:I104"/>
    <mergeCell ref="B105:I105"/>
    <mergeCell ref="B108:J108"/>
    <mergeCell ref="C109:H109"/>
    <mergeCell ref="C89:H89"/>
    <mergeCell ref="C90:H90"/>
    <mergeCell ref="C91:H91"/>
    <mergeCell ref="C92:H92"/>
    <mergeCell ref="C93:H93"/>
    <mergeCell ref="B94:H94"/>
    <mergeCell ref="B95:J95"/>
    <mergeCell ref="B96:H96"/>
    <mergeCell ref="B97:I97"/>
    <mergeCell ref="C79:H79"/>
    <mergeCell ref="C80:H80"/>
    <mergeCell ref="C81:H81"/>
    <mergeCell ref="B82:H82"/>
    <mergeCell ref="B83:J83"/>
    <mergeCell ref="B85:J85"/>
    <mergeCell ref="B86:H86"/>
    <mergeCell ref="B87:I87"/>
    <mergeCell ref="C88:H88"/>
    <mergeCell ref="C69:I69"/>
    <mergeCell ref="C70:I70"/>
    <mergeCell ref="B71:I71"/>
    <mergeCell ref="B72:J72"/>
    <mergeCell ref="B74:J74"/>
    <mergeCell ref="C75:H75"/>
    <mergeCell ref="B76:I76"/>
    <mergeCell ref="C77:H77"/>
    <mergeCell ref="C78:H78"/>
    <mergeCell ref="C59:H59"/>
    <mergeCell ref="C60:H60"/>
    <mergeCell ref="C61:H61"/>
    <mergeCell ref="C62:H62"/>
    <mergeCell ref="C63:H63"/>
    <mergeCell ref="B64:I64"/>
    <mergeCell ref="B66:J66"/>
    <mergeCell ref="B67:I67"/>
    <mergeCell ref="C68:I68"/>
    <mergeCell ref="C49:H49"/>
    <mergeCell ref="C50:H50"/>
    <mergeCell ref="C51:H51"/>
    <mergeCell ref="C52:H52"/>
    <mergeCell ref="C53:H53"/>
    <mergeCell ref="C54:H54"/>
    <mergeCell ref="B55:H55"/>
    <mergeCell ref="B57:H57"/>
    <mergeCell ref="C58:H58"/>
    <mergeCell ref="B39:H39"/>
    <mergeCell ref="B40:I40"/>
    <mergeCell ref="C41:H41"/>
    <mergeCell ref="C42:H42"/>
    <mergeCell ref="B43:H43"/>
    <mergeCell ref="B45:H45"/>
    <mergeCell ref="B46:I46"/>
    <mergeCell ref="C47:H47"/>
    <mergeCell ref="C48:H48"/>
    <mergeCell ref="C28:H28"/>
    <mergeCell ref="C29:H29"/>
    <mergeCell ref="C30:H30"/>
    <mergeCell ref="C31:H31"/>
    <mergeCell ref="C32:H32"/>
    <mergeCell ref="C33:H33"/>
    <mergeCell ref="C34:H34"/>
    <mergeCell ref="B35:I35"/>
    <mergeCell ref="B38:J38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48" firstPageNumber="0" orientation="portrait" horizontalDpi="300" verticalDpi="300" r:id="rId1"/>
  <headerFooter>
    <oddHeader>&amp;C&amp;A</oddHeader>
    <oddFooter>&amp;CPágina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W999"/>
  <sheetViews>
    <sheetView topLeftCell="A112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20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7.5703125" customWidth="1"/>
    <col min="11" max="11" width="24" customWidth="1"/>
    <col min="12" max="23" width="7.85546875" customWidth="1"/>
    <col min="1022" max="1024" width="11.5703125" customWidth="1"/>
  </cols>
  <sheetData>
    <row r="1" spans="1:23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</row>
    <row r="2" spans="1:23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1:23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</row>
    <row r="4" spans="1:23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</row>
    <row r="5" spans="1:23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0">
        <f>Motorista!J5</f>
        <v>2021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</row>
    <row r="6" spans="1:23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</row>
    <row r="7" spans="1:23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</row>
    <row r="8" spans="1:23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</row>
    <row r="9" spans="1:23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</row>
    <row r="10" spans="1:23" ht="12.75" customHeight="1">
      <c r="A10" s="48"/>
      <c r="B10" s="149" t="s">
        <v>314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</row>
    <row r="11" spans="1:23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</row>
    <row r="12" spans="1:23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</row>
    <row r="13" spans="1:23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Motorista – Ad. Not. s/ HE em DSR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</row>
    <row r="14" spans="1:23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>
        <v>7823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</row>
    <row r="15" spans="1:23" ht="12.75" customHeight="1">
      <c r="A15" s="48"/>
      <c r="B15" s="50">
        <v>3</v>
      </c>
      <c r="C15" s="148" t="s">
        <v>307</v>
      </c>
      <c r="D15" s="148"/>
      <c r="E15" s="148"/>
      <c r="F15" s="148"/>
      <c r="G15" s="148"/>
      <c r="H15" s="148"/>
      <c r="I15" s="148"/>
      <c r="J15" s="124">
        <f>Motorista!J23</f>
        <v>2838.23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</row>
    <row r="16" spans="1:23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285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</row>
    <row r="17" spans="1:23" ht="25.5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8" t="str">
        <f>Motorista!J17</f>
        <v>SIND. EMPRES ASSEIO/CONS EST MG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</row>
    <row r="18" spans="1:23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132">
        <f>Motorista!J18</f>
        <v>44197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</row>
    <row r="19" spans="1:23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</row>
    <row r="20" spans="1:23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</row>
    <row r="21" spans="1:23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</row>
    <row r="22" spans="1:23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</row>
    <row r="23" spans="1:23" ht="12.75" customHeight="1">
      <c r="A23" s="48"/>
      <c r="B23" s="64" t="s">
        <v>140</v>
      </c>
      <c r="C23" s="154"/>
      <c r="D23" s="154"/>
      <c r="E23" s="154"/>
      <c r="F23" s="154"/>
      <c r="G23" s="154"/>
      <c r="H23" s="154"/>
      <c r="I23" s="52"/>
      <c r="J23" s="65">
        <v>0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</row>
    <row r="24" spans="1:23" ht="12.75" customHeight="1">
      <c r="A24" s="48"/>
      <c r="B24" s="64" t="s">
        <v>142</v>
      </c>
      <c r="C24" s="154"/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</row>
    <row r="25" spans="1:23" ht="12.75" customHeight="1">
      <c r="A25" s="48"/>
      <c r="B25" s="64" t="s">
        <v>145</v>
      </c>
      <c r="C25" s="154"/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</row>
    <row r="26" spans="1:23" ht="12.75" customHeight="1">
      <c r="A26" s="48"/>
      <c r="B26" s="64" t="s">
        <v>148</v>
      </c>
      <c r="C26" s="154"/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</row>
    <row r="27" spans="1:23" ht="12.75" customHeight="1">
      <c r="A27" s="48"/>
      <c r="B27" s="64" t="s">
        <v>173</v>
      </c>
      <c r="C27" s="154"/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</row>
    <row r="28" spans="1:23" ht="12.75" customHeight="1">
      <c r="A28" s="48"/>
      <c r="B28" s="64" t="s">
        <v>189</v>
      </c>
      <c r="C28" s="154"/>
      <c r="D28" s="154"/>
      <c r="E28" s="154"/>
      <c r="F28" s="154"/>
      <c r="G28" s="154"/>
      <c r="H28" s="154"/>
      <c r="I28" s="66"/>
      <c r="J28" s="65">
        <v>0</v>
      </c>
      <c r="K28" s="17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</row>
    <row r="29" spans="1:23" ht="12.75" customHeight="1">
      <c r="A29" s="48"/>
      <c r="B29" s="64" t="s">
        <v>191</v>
      </c>
      <c r="C29" s="154"/>
      <c r="D29" s="154"/>
      <c r="E29" s="154"/>
      <c r="F29" s="154"/>
      <c r="G29" s="154"/>
      <c r="H29" s="154"/>
      <c r="I29" s="66"/>
      <c r="J29" s="65">
        <v>0</v>
      </c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</row>
    <row r="30" spans="1:23" ht="12.75" customHeight="1">
      <c r="A30" s="48"/>
      <c r="B30" s="64" t="s">
        <v>193</v>
      </c>
      <c r="C30" s="154"/>
      <c r="D30" s="154"/>
      <c r="E30" s="154"/>
      <c r="F30" s="154"/>
      <c r="G30" s="154"/>
      <c r="H30" s="154"/>
      <c r="I30" s="66"/>
      <c r="J30" s="65">
        <v>0</v>
      </c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</row>
    <row r="31" spans="1:23" ht="12.75" customHeight="1">
      <c r="A31" s="48"/>
      <c r="B31" s="64" t="s">
        <v>276</v>
      </c>
      <c r="C31" s="154"/>
      <c r="D31" s="154"/>
      <c r="E31" s="154"/>
      <c r="F31" s="154"/>
      <c r="G31" s="154"/>
      <c r="H31" s="154"/>
      <c r="I31" s="66"/>
      <c r="J31" s="65">
        <v>0</v>
      </c>
      <c r="K31" s="17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</row>
    <row r="32" spans="1:23" ht="12.75" customHeight="1">
      <c r="A32" s="48"/>
      <c r="B32" s="64" t="s">
        <v>277</v>
      </c>
      <c r="C32" s="154"/>
      <c r="D32" s="154"/>
      <c r="E32" s="154"/>
      <c r="F32" s="154"/>
      <c r="G32" s="154"/>
      <c r="H32" s="154"/>
      <c r="I32" s="66"/>
      <c r="J32" s="65">
        <v>0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</row>
    <row r="33" spans="1:23" ht="12.75" customHeight="1">
      <c r="A33" s="48"/>
      <c r="B33" s="64" t="s">
        <v>278</v>
      </c>
      <c r="C33" s="154"/>
      <c r="D33" s="154"/>
      <c r="E33" s="154"/>
      <c r="F33" s="154"/>
      <c r="G33" s="154"/>
      <c r="H33" s="154"/>
      <c r="I33" s="66"/>
      <c r="J33" s="65">
        <v>0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</row>
    <row r="34" spans="1:23" ht="12.75" customHeight="1">
      <c r="A34" s="48"/>
      <c r="B34" s="64" t="s">
        <v>280</v>
      </c>
      <c r="C34" s="154"/>
      <c r="D34" s="154"/>
      <c r="E34" s="154"/>
      <c r="F34" s="154"/>
      <c r="G34" s="154"/>
      <c r="H34" s="154"/>
      <c r="I34" s="66"/>
      <c r="J34" s="65">
        <v>0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</row>
    <row r="35" spans="1:23" ht="12.75" customHeight="1">
      <c r="A35" s="48"/>
      <c r="B35" s="64" t="s">
        <v>315</v>
      </c>
      <c r="C35" s="154" t="s">
        <v>316</v>
      </c>
      <c r="D35" s="154"/>
      <c r="E35" s="154"/>
      <c r="F35" s="154"/>
      <c r="G35" s="154"/>
      <c r="H35" s="154"/>
      <c r="I35" s="66"/>
      <c r="J35" s="65">
        <f>(((J15/220)*(60/52.5)*2)*0.2)</f>
        <v>5.8976207792207802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</row>
    <row r="36" spans="1:23" ht="12.75" customHeight="1">
      <c r="A36" s="48"/>
      <c r="B36" s="64" t="s">
        <v>317</v>
      </c>
      <c r="C36" s="154" t="s">
        <v>318</v>
      </c>
      <c r="D36" s="154"/>
      <c r="E36" s="154"/>
      <c r="F36" s="154"/>
      <c r="G36" s="154"/>
      <c r="H36" s="154"/>
      <c r="I36" s="66"/>
      <c r="J36" s="65">
        <f>((((1/26.09)*4.35)*(J15*2)/220)*0.2)</f>
        <v>0.86039935189379413</v>
      </c>
      <c r="K36" s="17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</row>
    <row r="37" spans="1:23" ht="12.75" customHeight="1">
      <c r="A37" s="48"/>
      <c r="B37" s="153" t="s">
        <v>175</v>
      </c>
      <c r="C37" s="153"/>
      <c r="D37" s="153"/>
      <c r="E37" s="153"/>
      <c r="F37" s="153"/>
      <c r="G37" s="153"/>
      <c r="H37" s="153"/>
      <c r="I37" s="153"/>
      <c r="J37" s="68">
        <f>SUM(J23:J36)</f>
        <v>6.7580201311145744</v>
      </c>
      <c r="K37" s="69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</row>
    <row r="38" spans="1:23" ht="14.25" customHeight="1">
      <c r="A38" s="48"/>
      <c r="B38" s="70"/>
      <c r="C38" s="70"/>
      <c r="D38" s="70"/>
      <c r="E38" s="70"/>
      <c r="F38" s="70"/>
      <c r="G38" s="70"/>
      <c r="H38" s="70"/>
      <c r="I38" s="70"/>
      <c r="J38" s="71"/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</row>
    <row r="39" spans="1:23" ht="14.25" customHeight="1">
      <c r="A39" s="48"/>
      <c r="B39" s="70"/>
      <c r="C39" s="70"/>
      <c r="D39" s="70"/>
      <c r="E39" s="70"/>
      <c r="F39" s="70"/>
      <c r="G39" s="70"/>
      <c r="H39" s="70"/>
      <c r="I39" s="70"/>
      <c r="J39" s="71"/>
      <c r="K39" s="1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</row>
    <row r="40" spans="1:23" ht="12.75" customHeight="1">
      <c r="A40" s="48"/>
      <c r="B40" s="147" t="s">
        <v>176</v>
      </c>
      <c r="C40" s="147"/>
      <c r="D40" s="147"/>
      <c r="E40" s="147"/>
      <c r="F40" s="147"/>
      <c r="G40" s="147"/>
      <c r="H40" s="147"/>
      <c r="I40" s="147"/>
      <c r="J40" s="147"/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</row>
    <row r="41" spans="1:23" ht="12.75" customHeight="1">
      <c r="A41" s="48"/>
      <c r="B41" s="155" t="s">
        <v>177</v>
      </c>
      <c r="C41" s="155"/>
      <c r="D41" s="155"/>
      <c r="E41" s="155"/>
      <c r="F41" s="155"/>
      <c r="G41" s="155"/>
      <c r="H41" s="155"/>
      <c r="I41" s="72" t="s">
        <v>167</v>
      </c>
      <c r="J41" s="72" t="s">
        <v>168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</row>
    <row r="42" spans="1:23" ht="12.75" customHeight="1">
      <c r="A42" s="48"/>
      <c r="B42" s="155" t="s">
        <v>178</v>
      </c>
      <c r="C42" s="155"/>
      <c r="D42" s="155"/>
      <c r="E42" s="155"/>
      <c r="F42" s="155"/>
      <c r="G42" s="155"/>
      <c r="H42" s="155"/>
      <c r="I42" s="155"/>
      <c r="J42" s="73">
        <f>J37</f>
        <v>6.7580201311145744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</row>
    <row r="43" spans="1:23" ht="12.75" customHeight="1">
      <c r="A43" s="48"/>
      <c r="B43" s="72" t="s">
        <v>140</v>
      </c>
      <c r="C43" s="148" t="s">
        <v>179</v>
      </c>
      <c r="D43" s="148"/>
      <c r="E43" s="148"/>
      <c r="F43" s="148"/>
      <c r="G43" s="148"/>
      <c r="H43" s="148"/>
      <c r="I43" s="74">
        <f>1/12</f>
        <v>8.3333333333333329E-2</v>
      </c>
      <c r="J43" s="75">
        <f>$J$42*I43</f>
        <v>0.56316834425954787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</row>
    <row r="44" spans="1:23" ht="12.75" customHeight="1">
      <c r="A44" s="48"/>
      <c r="B44" s="72" t="s">
        <v>142</v>
      </c>
      <c r="C44" s="148" t="s">
        <v>180</v>
      </c>
      <c r="D44" s="148"/>
      <c r="E44" s="148"/>
      <c r="F44" s="148"/>
      <c r="G44" s="148"/>
      <c r="H44" s="148"/>
      <c r="I44" s="74">
        <f>((1/12)+(1/12)/3)</f>
        <v>0.1111111111111111</v>
      </c>
      <c r="J44" s="75">
        <f>$J$42*I44</f>
        <v>0.75089112567939709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</row>
    <row r="45" spans="1:23" ht="14.25" customHeight="1">
      <c r="A45" s="48"/>
      <c r="B45" s="155" t="s">
        <v>181</v>
      </c>
      <c r="C45" s="155"/>
      <c r="D45" s="155"/>
      <c r="E45" s="155"/>
      <c r="F45" s="155"/>
      <c r="G45" s="155"/>
      <c r="H45" s="155"/>
      <c r="I45" s="76">
        <f>I43+I44</f>
        <v>0.19444444444444442</v>
      </c>
      <c r="J45" s="77">
        <f>SUM(J43:J44)</f>
        <v>1.314059469938945</v>
      </c>
      <c r="K45" s="69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</row>
    <row r="46" spans="1:23" ht="14.25" customHeight="1">
      <c r="A46" s="48"/>
      <c r="B46" s="78"/>
      <c r="C46" s="79"/>
      <c r="D46" s="79"/>
      <c r="E46" s="79"/>
      <c r="F46" s="79"/>
      <c r="G46" s="79"/>
      <c r="H46" s="79"/>
      <c r="I46" s="80"/>
      <c r="J46" s="81"/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</row>
    <row r="47" spans="1:23" ht="14.25" customHeight="1">
      <c r="A47" s="48"/>
      <c r="B47" s="155" t="s">
        <v>182</v>
      </c>
      <c r="C47" s="155"/>
      <c r="D47" s="155"/>
      <c r="E47" s="155"/>
      <c r="F47" s="155"/>
      <c r="G47" s="155"/>
      <c r="H47" s="155"/>
      <c r="I47" s="72" t="s">
        <v>167</v>
      </c>
      <c r="J47" s="72" t="s">
        <v>168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</row>
    <row r="48" spans="1:23" ht="14.25" customHeight="1">
      <c r="A48" s="48"/>
      <c r="B48" s="155" t="s">
        <v>183</v>
      </c>
      <c r="C48" s="155"/>
      <c r="D48" s="155"/>
      <c r="E48" s="155"/>
      <c r="F48" s="155"/>
      <c r="G48" s="155"/>
      <c r="H48" s="155"/>
      <c r="I48" s="155"/>
      <c r="J48" s="82">
        <f>J37+J45</f>
        <v>8.0720796010535203</v>
      </c>
      <c r="K48" s="17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</row>
    <row r="49" spans="1:23" ht="14.25" customHeight="1">
      <c r="A49" s="48"/>
      <c r="B49" s="72" t="s">
        <v>140</v>
      </c>
      <c r="C49" s="148" t="s">
        <v>184</v>
      </c>
      <c r="D49" s="148"/>
      <c r="E49" s="148"/>
      <c r="F49" s="148"/>
      <c r="G49" s="148"/>
      <c r="H49" s="148"/>
      <c r="I49" s="74">
        <v>0.2</v>
      </c>
      <c r="J49" s="75">
        <f t="shared" ref="J49:J56" si="0">$J$48*I49</f>
        <v>1.6144159202107042</v>
      </c>
      <c r="K49" s="17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</row>
    <row r="50" spans="1:23" ht="12.75" customHeight="1">
      <c r="A50" s="48"/>
      <c r="B50" s="72" t="s">
        <v>142</v>
      </c>
      <c r="C50" s="148" t="s">
        <v>185</v>
      </c>
      <c r="D50" s="148"/>
      <c r="E50" s="148"/>
      <c r="F50" s="148"/>
      <c r="G50" s="148"/>
      <c r="H50" s="148"/>
      <c r="I50" s="74">
        <v>2.5000000000000001E-2</v>
      </c>
      <c r="J50" s="75">
        <f t="shared" si="0"/>
        <v>0.20180199002633803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</row>
    <row r="51" spans="1:23" ht="14.25" customHeight="1">
      <c r="A51" s="48"/>
      <c r="B51" s="72" t="s">
        <v>145</v>
      </c>
      <c r="C51" s="148" t="s">
        <v>186</v>
      </c>
      <c r="D51" s="148"/>
      <c r="E51" s="148"/>
      <c r="F51" s="148"/>
      <c r="G51" s="148"/>
      <c r="H51" s="148"/>
      <c r="I51" s="83">
        <v>0</v>
      </c>
      <c r="J51" s="75">
        <f t="shared" si="0"/>
        <v>0</v>
      </c>
      <c r="K51" s="17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</row>
    <row r="52" spans="1:23" ht="12.75" customHeight="1">
      <c r="A52" s="48"/>
      <c r="B52" s="72" t="s">
        <v>148</v>
      </c>
      <c r="C52" s="148" t="s">
        <v>187</v>
      </c>
      <c r="D52" s="148"/>
      <c r="E52" s="148"/>
      <c r="F52" s="148"/>
      <c r="G52" s="148"/>
      <c r="H52" s="148"/>
      <c r="I52" s="74">
        <v>1.4999999999999999E-2</v>
      </c>
      <c r="J52" s="75">
        <f t="shared" si="0"/>
        <v>0.12108119401580281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</row>
    <row r="53" spans="1:23" ht="14.25" customHeight="1">
      <c r="A53" s="48"/>
      <c r="B53" s="72" t="s">
        <v>173</v>
      </c>
      <c r="C53" s="148" t="s">
        <v>188</v>
      </c>
      <c r="D53" s="148"/>
      <c r="E53" s="148"/>
      <c r="F53" s="148"/>
      <c r="G53" s="148"/>
      <c r="H53" s="148"/>
      <c r="I53" s="74">
        <v>0.01</v>
      </c>
      <c r="J53" s="75">
        <f t="shared" si="0"/>
        <v>8.0720796010535209E-2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</row>
    <row r="54" spans="1:23" ht="14.25" customHeight="1">
      <c r="A54" s="48"/>
      <c r="B54" s="72" t="s">
        <v>189</v>
      </c>
      <c r="C54" s="148" t="s">
        <v>190</v>
      </c>
      <c r="D54" s="148"/>
      <c r="E54" s="148"/>
      <c r="F54" s="148"/>
      <c r="G54" s="148"/>
      <c r="H54" s="148"/>
      <c r="I54" s="74">
        <v>6.0000000000000001E-3</v>
      </c>
      <c r="J54" s="75">
        <f t="shared" si="0"/>
        <v>4.843247760632112E-2</v>
      </c>
      <c r="K54" s="17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</row>
    <row r="55" spans="1:23" ht="14.25" customHeight="1">
      <c r="A55" s="48"/>
      <c r="B55" s="72" t="s">
        <v>191</v>
      </c>
      <c r="C55" s="148" t="s">
        <v>192</v>
      </c>
      <c r="D55" s="148"/>
      <c r="E55" s="148"/>
      <c r="F55" s="148"/>
      <c r="G55" s="148"/>
      <c r="H55" s="148"/>
      <c r="I55" s="74">
        <v>2E-3</v>
      </c>
      <c r="J55" s="75">
        <f t="shared" si="0"/>
        <v>1.6144159202107041E-2</v>
      </c>
      <c r="K55" s="17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</row>
    <row r="56" spans="1:23" ht="14.25" customHeight="1">
      <c r="A56" s="48"/>
      <c r="B56" s="72" t="s">
        <v>193</v>
      </c>
      <c r="C56" s="148" t="s">
        <v>194</v>
      </c>
      <c r="D56" s="148"/>
      <c r="E56" s="148"/>
      <c r="F56" s="148"/>
      <c r="G56" s="148"/>
      <c r="H56" s="148"/>
      <c r="I56" s="74">
        <v>0.08</v>
      </c>
      <c r="J56" s="75">
        <f t="shared" si="0"/>
        <v>0.64576636808428167</v>
      </c>
      <c r="K56" s="17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</row>
    <row r="57" spans="1:23" ht="14.25" customHeight="1">
      <c r="A57" s="48"/>
      <c r="B57" s="155" t="s">
        <v>195</v>
      </c>
      <c r="C57" s="155"/>
      <c r="D57" s="155"/>
      <c r="E57" s="155"/>
      <c r="F57" s="155"/>
      <c r="G57" s="155"/>
      <c r="H57" s="155"/>
      <c r="I57" s="76">
        <f>SUM(I49:I56)</f>
        <v>0.33800000000000002</v>
      </c>
      <c r="J57" s="77">
        <f>SUM(J49:J56)</f>
        <v>2.7283629051560903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</row>
    <row r="58" spans="1:23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69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</row>
    <row r="59" spans="1:23" ht="12.75" customHeight="1">
      <c r="A59" s="48"/>
      <c r="B59" s="155" t="s">
        <v>196</v>
      </c>
      <c r="C59" s="155"/>
      <c r="D59" s="155"/>
      <c r="E59" s="155"/>
      <c r="F59" s="155"/>
      <c r="G59" s="155"/>
      <c r="H59" s="155"/>
      <c r="I59" s="76"/>
      <c r="J59" s="72" t="s">
        <v>168</v>
      </c>
      <c r="K59" s="17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</row>
    <row r="60" spans="1:23" ht="12.75" customHeight="1">
      <c r="A60" s="87"/>
      <c r="B60" s="72" t="s">
        <v>140</v>
      </c>
      <c r="C60" s="148" t="s">
        <v>197</v>
      </c>
      <c r="D60" s="148"/>
      <c r="E60" s="148"/>
      <c r="F60" s="148"/>
      <c r="G60" s="148"/>
      <c r="H60" s="148"/>
      <c r="I60" s="122"/>
      <c r="J60" s="75">
        <v>0</v>
      </c>
      <c r="K60" s="89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</row>
    <row r="61" spans="1:23" ht="14.25" customHeight="1">
      <c r="A61" s="48"/>
      <c r="B61" s="72" t="s">
        <v>142</v>
      </c>
      <c r="C61" s="148" t="s">
        <v>198</v>
      </c>
      <c r="D61" s="148"/>
      <c r="E61" s="148"/>
      <c r="F61" s="148"/>
      <c r="G61" s="148"/>
      <c r="H61" s="148"/>
      <c r="I61" s="75"/>
      <c r="J61" s="75">
        <v>0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</row>
    <row r="62" spans="1:23" ht="14.25" customHeight="1">
      <c r="A62" s="48"/>
      <c r="B62" s="72" t="s">
        <v>145</v>
      </c>
      <c r="C62" s="148" t="s">
        <v>199</v>
      </c>
      <c r="D62" s="148"/>
      <c r="E62" s="148"/>
      <c r="F62" s="148"/>
      <c r="G62" s="148"/>
      <c r="H62" s="148"/>
      <c r="I62" s="75"/>
      <c r="J62" s="75">
        <v>0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</row>
    <row r="63" spans="1:23" ht="14.25" customHeight="1">
      <c r="A63" s="48"/>
      <c r="B63" s="72" t="s">
        <v>148</v>
      </c>
      <c r="C63" s="148" t="s">
        <v>200</v>
      </c>
      <c r="D63" s="148"/>
      <c r="E63" s="148"/>
      <c r="F63" s="148"/>
      <c r="G63" s="148"/>
      <c r="H63" s="148"/>
      <c r="I63" s="123"/>
      <c r="J63" s="123">
        <v>0</v>
      </c>
      <c r="K63" s="91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</row>
    <row r="64" spans="1:23" ht="14.25" customHeight="1">
      <c r="A64" s="48"/>
      <c r="B64" s="72" t="s">
        <v>173</v>
      </c>
      <c r="C64" s="148" t="s">
        <v>201</v>
      </c>
      <c r="D64" s="148"/>
      <c r="E64" s="148"/>
      <c r="F64" s="148"/>
      <c r="G64" s="148"/>
      <c r="H64" s="148"/>
      <c r="I64" s="123">
        <v>0</v>
      </c>
      <c r="J64" s="123">
        <v>0</v>
      </c>
      <c r="K64" s="113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</row>
    <row r="65" spans="1:23" ht="14.25" customHeight="1">
      <c r="A65" s="48"/>
      <c r="B65" s="72" t="s">
        <v>189</v>
      </c>
      <c r="C65" s="148" t="s">
        <v>202</v>
      </c>
      <c r="D65" s="148"/>
      <c r="E65" s="148"/>
      <c r="F65" s="148"/>
      <c r="G65" s="148"/>
      <c r="H65" s="148"/>
      <c r="I65" s="123">
        <v>0</v>
      </c>
      <c r="J65" s="123">
        <v>0</v>
      </c>
      <c r="K65" s="92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</row>
    <row r="66" spans="1:23" ht="14.25" customHeight="1">
      <c r="A66" s="48"/>
      <c r="B66" s="155" t="s">
        <v>203</v>
      </c>
      <c r="C66" s="155"/>
      <c r="D66" s="155"/>
      <c r="E66" s="155"/>
      <c r="F66" s="155"/>
      <c r="G66" s="155"/>
      <c r="H66" s="155"/>
      <c r="I66" s="155"/>
      <c r="J66" s="77">
        <f>SUM(J60:J65)</f>
        <v>0</v>
      </c>
      <c r="K66" s="69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</row>
    <row r="67" spans="1:23" ht="14.25" customHeight="1">
      <c r="A67" s="48"/>
      <c r="B67" s="16"/>
      <c r="C67" s="70"/>
      <c r="D67" s="70"/>
      <c r="E67" s="70"/>
      <c r="F67" s="70"/>
      <c r="G67" s="70"/>
      <c r="H67" s="70"/>
      <c r="I67" s="84"/>
      <c r="J67" s="85"/>
      <c r="K67" s="17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</row>
    <row r="68" spans="1:23" ht="14.25" customHeight="1">
      <c r="A68" s="48"/>
      <c r="B68" s="147" t="s">
        <v>204</v>
      </c>
      <c r="C68" s="147"/>
      <c r="D68" s="147"/>
      <c r="E68" s="147"/>
      <c r="F68" s="147"/>
      <c r="G68" s="147"/>
      <c r="H68" s="147"/>
      <c r="I68" s="147"/>
      <c r="J68" s="147"/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</row>
    <row r="69" spans="1:23" ht="12.75" customHeight="1">
      <c r="A69" s="48"/>
      <c r="B69" s="155" t="s">
        <v>205</v>
      </c>
      <c r="C69" s="155"/>
      <c r="D69" s="155"/>
      <c r="E69" s="155"/>
      <c r="F69" s="155"/>
      <c r="G69" s="155"/>
      <c r="H69" s="155"/>
      <c r="I69" s="155"/>
      <c r="J69" s="72" t="s">
        <v>168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</row>
    <row r="70" spans="1:23" ht="12.75" customHeight="1">
      <c r="A70" s="48"/>
      <c r="B70" s="72" t="s">
        <v>206</v>
      </c>
      <c r="C70" s="148" t="s">
        <v>207</v>
      </c>
      <c r="D70" s="148"/>
      <c r="E70" s="148"/>
      <c r="F70" s="148"/>
      <c r="G70" s="148"/>
      <c r="H70" s="148"/>
      <c r="I70" s="148"/>
      <c r="J70" s="75">
        <f>J45</f>
        <v>1.314059469938945</v>
      </c>
      <c r="K70" s="17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</row>
    <row r="71" spans="1:23" ht="14.25" customHeight="1">
      <c r="A71" s="48"/>
      <c r="B71" s="72" t="s">
        <v>208</v>
      </c>
      <c r="C71" s="148" t="s">
        <v>209</v>
      </c>
      <c r="D71" s="148"/>
      <c r="E71" s="148"/>
      <c r="F71" s="148"/>
      <c r="G71" s="148"/>
      <c r="H71" s="148"/>
      <c r="I71" s="148"/>
      <c r="J71" s="75">
        <f>J57</f>
        <v>2.7283629051560903</v>
      </c>
      <c r="K71" s="17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</row>
    <row r="72" spans="1:23" ht="14.25" customHeight="1">
      <c r="A72" s="48"/>
      <c r="B72" s="72" t="s">
        <v>210</v>
      </c>
      <c r="C72" s="148" t="s">
        <v>211</v>
      </c>
      <c r="D72" s="148"/>
      <c r="E72" s="148"/>
      <c r="F72" s="148"/>
      <c r="G72" s="148"/>
      <c r="H72" s="148"/>
      <c r="I72" s="148"/>
      <c r="J72" s="75">
        <f>J66</f>
        <v>0</v>
      </c>
      <c r="K72" s="17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</row>
    <row r="73" spans="1:23" ht="14.25" customHeight="1">
      <c r="A73" s="87"/>
      <c r="B73" s="155" t="s">
        <v>212</v>
      </c>
      <c r="C73" s="155"/>
      <c r="D73" s="155"/>
      <c r="E73" s="155"/>
      <c r="F73" s="155"/>
      <c r="G73" s="155"/>
      <c r="H73" s="155"/>
      <c r="I73" s="155"/>
      <c r="J73" s="77">
        <f>SUM(J70:J72)</f>
        <v>4.0424223750950352</v>
      </c>
      <c r="K73" s="69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</row>
    <row r="74" spans="1:23" ht="14.25" customHeight="1">
      <c r="A74" s="48"/>
      <c r="B74" s="156"/>
      <c r="C74" s="156"/>
      <c r="D74" s="156"/>
      <c r="E74" s="156"/>
      <c r="F74" s="156"/>
      <c r="G74" s="156"/>
      <c r="H74" s="156"/>
      <c r="I74" s="156"/>
      <c r="J74" s="156"/>
      <c r="K74" s="17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</row>
    <row r="75" spans="1:23" ht="14.25" customHeight="1">
      <c r="A75" s="48"/>
      <c r="B75" s="93"/>
      <c r="C75" s="93"/>
      <c r="D75" s="93"/>
      <c r="E75" s="93"/>
      <c r="F75" s="93"/>
      <c r="G75" s="93"/>
      <c r="H75" s="93"/>
      <c r="I75" s="93"/>
      <c r="J75" s="93"/>
      <c r="K75" s="17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</row>
    <row r="76" spans="1:23" ht="14.25" customHeight="1">
      <c r="A76" s="48"/>
      <c r="B76" s="147" t="s">
        <v>213</v>
      </c>
      <c r="C76" s="147"/>
      <c r="D76" s="147"/>
      <c r="E76" s="147"/>
      <c r="F76" s="147"/>
      <c r="G76" s="147"/>
      <c r="H76" s="147"/>
      <c r="I76" s="147"/>
      <c r="J76" s="147"/>
      <c r="K76" s="17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</row>
    <row r="77" spans="1:23" ht="14.25" customHeight="1">
      <c r="A77" s="48"/>
      <c r="B77" s="72">
        <v>3</v>
      </c>
      <c r="C77" s="155" t="s">
        <v>214</v>
      </c>
      <c r="D77" s="155"/>
      <c r="E77" s="155"/>
      <c r="F77" s="155"/>
      <c r="G77" s="155"/>
      <c r="H77" s="155"/>
      <c r="I77" s="72" t="s">
        <v>167</v>
      </c>
      <c r="J77" s="72" t="s">
        <v>168</v>
      </c>
      <c r="K77" s="17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</row>
    <row r="78" spans="1:23" ht="14.25" customHeight="1">
      <c r="A78" s="48"/>
      <c r="B78" s="155" t="s">
        <v>178</v>
      </c>
      <c r="C78" s="155"/>
      <c r="D78" s="155"/>
      <c r="E78" s="155"/>
      <c r="F78" s="155"/>
      <c r="G78" s="155"/>
      <c r="H78" s="155"/>
      <c r="I78" s="155"/>
      <c r="J78" s="82">
        <f>J37</f>
        <v>6.7580201311145744</v>
      </c>
      <c r="K78" s="17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</row>
    <row r="79" spans="1:23" ht="14.25" customHeight="1">
      <c r="A79" s="48"/>
      <c r="B79" s="72" t="s">
        <v>140</v>
      </c>
      <c r="C79" s="148" t="s">
        <v>215</v>
      </c>
      <c r="D79" s="148"/>
      <c r="E79" s="148"/>
      <c r="F79" s="148"/>
      <c r="G79" s="148"/>
      <c r="H79" s="148"/>
      <c r="I79" s="74">
        <f>((1/12)*0.05)</f>
        <v>4.1666666666666666E-3</v>
      </c>
      <c r="J79" s="75">
        <f>$J$78*I79</f>
        <v>2.8158417212977394E-2</v>
      </c>
      <c r="K79" s="69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</row>
    <row r="80" spans="1:23" ht="14.25" customHeight="1">
      <c r="A80" s="48"/>
      <c r="B80" s="72" t="s">
        <v>142</v>
      </c>
      <c r="C80" s="148" t="s">
        <v>216</v>
      </c>
      <c r="D80" s="148"/>
      <c r="E80" s="148"/>
      <c r="F80" s="148"/>
      <c r="G80" s="148"/>
      <c r="H80" s="148"/>
      <c r="I80" s="74">
        <f>I79*0.08</f>
        <v>3.3333333333333332E-4</v>
      </c>
      <c r="J80" s="75">
        <f>$J$78*I80</f>
        <v>2.2526733770381912E-3</v>
      </c>
      <c r="K80" s="69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</row>
    <row r="81" spans="1:23" ht="14.25" customHeight="1">
      <c r="A81" s="48"/>
      <c r="B81" s="72" t="s">
        <v>145</v>
      </c>
      <c r="C81" s="148" t="s">
        <v>217</v>
      </c>
      <c r="D81" s="148"/>
      <c r="E81" s="148"/>
      <c r="F81" s="148"/>
      <c r="G81" s="148"/>
      <c r="H81" s="148"/>
      <c r="I81" s="74">
        <f>(7/30)/12</f>
        <v>1.9444444444444445E-2</v>
      </c>
      <c r="J81" s="75">
        <f>$J$78*I81</f>
        <v>0.13140594699389452</v>
      </c>
      <c r="K81" s="94" t="s">
        <v>218</v>
      </c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</row>
    <row r="82" spans="1:23" ht="14.25" customHeight="1">
      <c r="A82" s="48"/>
      <c r="B82" s="72" t="s">
        <v>148</v>
      </c>
      <c r="C82" s="148" t="s">
        <v>219</v>
      </c>
      <c r="D82" s="148"/>
      <c r="E82" s="148"/>
      <c r="F82" s="148"/>
      <c r="G82" s="148"/>
      <c r="H82" s="148"/>
      <c r="I82" s="74">
        <f>I81*I57</f>
        <v>6.5722222222222224E-3</v>
      </c>
      <c r="J82" s="75">
        <f>$J$78*I82</f>
        <v>4.4415210083936341E-2</v>
      </c>
      <c r="K82" s="95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</row>
    <row r="83" spans="1:23" ht="14.25" customHeight="1">
      <c r="A83" s="17"/>
      <c r="B83" s="72" t="s">
        <v>173</v>
      </c>
      <c r="C83" s="148" t="s">
        <v>220</v>
      </c>
      <c r="D83" s="148"/>
      <c r="E83" s="148"/>
      <c r="F83" s="148"/>
      <c r="G83" s="148"/>
      <c r="H83" s="148"/>
      <c r="I83" s="74">
        <f>(0.4*0.08)</f>
        <v>3.2000000000000001E-2</v>
      </c>
      <c r="J83" s="75">
        <f>$J$78*I83</f>
        <v>0.2162566441956664</v>
      </c>
      <c r="K83" s="69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</row>
    <row r="84" spans="1:23" ht="14.25" customHeight="1">
      <c r="A84" s="48"/>
      <c r="B84" s="155" t="s">
        <v>221</v>
      </c>
      <c r="C84" s="155"/>
      <c r="D84" s="155"/>
      <c r="E84" s="155"/>
      <c r="F84" s="155"/>
      <c r="G84" s="155"/>
      <c r="H84" s="155"/>
      <c r="I84" s="76">
        <f>SUM(I79:I83)</f>
        <v>6.2516666666666665E-2</v>
      </c>
      <c r="J84" s="77">
        <f>SUM(J79:J83)</f>
        <v>0.42248889186351285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</row>
    <row r="85" spans="1:23" ht="14.25" customHeight="1">
      <c r="A85" s="87"/>
      <c r="B85" s="157"/>
      <c r="C85" s="157"/>
      <c r="D85" s="157"/>
      <c r="E85" s="157"/>
      <c r="F85" s="157"/>
      <c r="G85" s="157"/>
      <c r="H85" s="157"/>
      <c r="I85" s="157"/>
      <c r="J85" s="157"/>
      <c r="K85" s="89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</row>
    <row r="86" spans="1:23" ht="14.25" customHeight="1">
      <c r="A86" s="87"/>
      <c r="B86" s="70"/>
      <c r="C86" s="70"/>
      <c r="D86" s="70"/>
      <c r="E86" s="70"/>
      <c r="F86" s="70"/>
      <c r="G86" s="70"/>
      <c r="H86" s="70"/>
      <c r="I86" s="70"/>
      <c r="J86" s="70"/>
      <c r="K86" s="89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</row>
    <row r="87" spans="1:23" ht="14.25" customHeight="1">
      <c r="A87" s="48"/>
      <c r="B87" s="147" t="s">
        <v>222</v>
      </c>
      <c r="C87" s="147"/>
      <c r="D87" s="147"/>
      <c r="E87" s="147"/>
      <c r="F87" s="147"/>
      <c r="G87" s="147"/>
      <c r="H87" s="147"/>
      <c r="I87" s="147"/>
      <c r="J87" s="147"/>
      <c r="K87" s="17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</row>
    <row r="88" spans="1:23" ht="14.25" customHeight="1">
      <c r="A88" s="17"/>
      <c r="B88" s="155" t="s">
        <v>223</v>
      </c>
      <c r="C88" s="155"/>
      <c r="D88" s="155"/>
      <c r="E88" s="155"/>
      <c r="F88" s="155"/>
      <c r="G88" s="155"/>
      <c r="H88" s="155"/>
      <c r="I88" s="72" t="s">
        <v>167</v>
      </c>
      <c r="J88" s="72" t="s">
        <v>168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</row>
    <row r="89" spans="1:23" ht="14.25" customHeight="1">
      <c r="A89" s="48"/>
      <c r="B89" s="163" t="s">
        <v>178</v>
      </c>
      <c r="C89" s="163"/>
      <c r="D89" s="163"/>
      <c r="E89" s="163"/>
      <c r="F89" s="163"/>
      <c r="G89" s="163"/>
      <c r="H89" s="163"/>
      <c r="I89" s="163"/>
      <c r="J89" s="96">
        <f>J37</f>
        <v>6.7580201311145744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</row>
    <row r="90" spans="1:23" ht="14.25" customHeight="1">
      <c r="A90" s="48"/>
      <c r="B90" s="72" t="s">
        <v>140</v>
      </c>
      <c r="C90" s="148" t="s">
        <v>224</v>
      </c>
      <c r="D90" s="148"/>
      <c r="E90" s="148"/>
      <c r="F90" s="148"/>
      <c r="G90" s="148"/>
      <c r="H90" s="148"/>
      <c r="I90" s="74">
        <f>I44/12</f>
        <v>9.2592592592592587E-3</v>
      </c>
      <c r="J90" s="75">
        <f t="shared" ref="J90:J95" si="1">$J$89*I90</f>
        <v>6.25742604732831E-2</v>
      </c>
      <c r="K90" s="97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</row>
    <row r="91" spans="1:23" ht="12.75" customHeight="1">
      <c r="A91" s="48"/>
      <c r="B91" s="72" t="s">
        <v>142</v>
      </c>
      <c r="C91" s="148" t="s">
        <v>225</v>
      </c>
      <c r="D91" s="148"/>
      <c r="E91" s="148"/>
      <c r="F91" s="148"/>
      <c r="G91" s="148"/>
      <c r="H91" s="148"/>
      <c r="I91" s="74">
        <f>(5.96/30)*(1/12)</f>
        <v>1.6555555555555553E-2</v>
      </c>
      <c r="J91" s="75">
        <f t="shared" si="1"/>
        <v>0.11188277772623016</v>
      </c>
      <c r="K91" s="97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</row>
    <row r="92" spans="1:23" ht="14.25" customHeight="1">
      <c r="A92" s="48"/>
      <c r="B92" s="72" t="s">
        <v>145</v>
      </c>
      <c r="C92" s="148" t="s">
        <v>226</v>
      </c>
      <c r="D92" s="148"/>
      <c r="E92" s="148"/>
      <c r="F92" s="148"/>
      <c r="G92" s="148"/>
      <c r="H92" s="148"/>
      <c r="I92" s="74">
        <f>(5/30)/12*0.015</f>
        <v>2.0833333333333332E-4</v>
      </c>
      <c r="J92" s="75">
        <f t="shared" si="1"/>
        <v>1.4079208606488697E-3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</row>
    <row r="93" spans="1:23" ht="12.75" customHeight="1">
      <c r="A93" s="48"/>
      <c r="B93" s="72" t="s">
        <v>148</v>
      </c>
      <c r="C93" s="151" t="s">
        <v>227</v>
      </c>
      <c r="D93" s="151"/>
      <c r="E93" s="151"/>
      <c r="F93" s="151"/>
      <c r="G93" s="151"/>
      <c r="H93" s="151"/>
      <c r="I93" s="74">
        <f>(15/30)/12*0.0078</f>
        <v>3.2499999999999999E-4</v>
      </c>
      <c r="J93" s="75">
        <f t="shared" si="1"/>
        <v>2.1963565426122364E-3</v>
      </c>
      <c r="K93" s="69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</row>
    <row r="94" spans="1:23" ht="14.25" customHeight="1">
      <c r="A94" s="48"/>
      <c r="B94" s="72" t="s">
        <v>173</v>
      </c>
      <c r="C94" s="148" t="s">
        <v>228</v>
      </c>
      <c r="D94" s="148"/>
      <c r="E94" s="148"/>
      <c r="F94" s="148"/>
      <c r="G94" s="148"/>
      <c r="H94" s="148"/>
      <c r="I94" s="74">
        <f>(0.0144*0.1*0.4509*6/12)</f>
        <v>3.2464800000000003E-4</v>
      </c>
      <c r="J94" s="75">
        <f t="shared" si="1"/>
        <v>2.1939777195260847E-3</v>
      </c>
      <c r="K94" s="69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</row>
    <row r="95" spans="1:23" ht="14.25" customHeight="1">
      <c r="A95" s="48"/>
      <c r="B95" s="72" t="s">
        <v>189</v>
      </c>
      <c r="C95" s="159" t="s">
        <v>229</v>
      </c>
      <c r="D95" s="159"/>
      <c r="E95" s="159"/>
      <c r="F95" s="159"/>
      <c r="G95" s="159"/>
      <c r="H95" s="159"/>
      <c r="I95" s="74">
        <f>SUM(I90:I94)*I57</f>
        <v>9.0154050980740738E-3</v>
      </c>
      <c r="J95" s="75">
        <f t="shared" si="1"/>
        <v>6.0926289142937552E-2</v>
      </c>
      <c r="K95" s="69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</row>
    <row r="96" spans="1:23" ht="14.25" customHeight="1">
      <c r="A96" s="87"/>
      <c r="B96" s="155" t="s">
        <v>230</v>
      </c>
      <c r="C96" s="155"/>
      <c r="D96" s="155"/>
      <c r="E96" s="155"/>
      <c r="F96" s="155"/>
      <c r="G96" s="155"/>
      <c r="H96" s="155"/>
      <c r="I96" s="76">
        <f>SUM(I90:I95)</f>
        <v>3.5688201246222219E-2</v>
      </c>
      <c r="J96" s="77">
        <f>SUM(J90:J95)</f>
        <v>0.24118158246523799</v>
      </c>
      <c r="K96" s="69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</row>
    <row r="97" spans="1:23" ht="16.5" customHeight="1">
      <c r="A97" s="48"/>
      <c r="B97" s="160"/>
      <c r="C97" s="160"/>
      <c r="D97" s="160"/>
      <c r="E97" s="160"/>
      <c r="F97" s="160"/>
      <c r="G97" s="160"/>
      <c r="H97" s="160"/>
      <c r="I97" s="160"/>
      <c r="J97" s="160"/>
      <c r="K97" s="17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</row>
    <row r="98" spans="1:23" ht="12.75" customHeight="1">
      <c r="A98" s="48"/>
      <c r="B98" s="155" t="s">
        <v>231</v>
      </c>
      <c r="C98" s="155"/>
      <c r="D98" s="155"/>
      <c r="E98" s="155"/>
      <c r="F98" s="155"/>
      <c r="G98" s="155"/>
      <c r="H98" s="155"/>
      <c r="I98" s="72" t="s">
        <v>167</v>
      </c>
      <c r="J98" s="72" t="s">
        <v>168</v>
      </c>
      <c r="K98" s="17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</row>
    <row r="99" spans="1:23" ht="12.75" customHeight="1">
      <c r="A99" s="48"/>
      <c r="B99" s="158" t="s">
        <v>178</v>
      </c>
      <c r="C99" s="158"/>
      <c r="D99" s="158"/>
      <c r="E99" s="158"/>
      <c r="F99" s="158"/>
      <c r="G99" s="158"/>
      <c r="H99" s="158"/>
      <c r="I99" s="158"/>
      <c r="J99" s="98">
        <f>J37</f>
        <v>6.7580201311145744</v>
      </c>
      <c r="K99" s="17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</row>
    <row r="100" spans="1:23" ht="12.75" customHeight="1">
      <c r="A100" s="48"/>
      <c r="B100" s="72" t="s">
        <v>140</v>
      </c>
      <c r="C100" s="148" t="s">
        <v>232</v>
      </c>
      <c r="D100" s="148"/>
      <c r="E100" s="148"/>
      <c r="F100" s="148"/>
      <c r="G100" s="148"/>
      <c r="H100" s="148"/>
      <c r="I100" s="74"/>
      <c r="J100" s="75">
        <v>0</v>
      </c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</row>
    <row r="101" spans="1:23" ht="14.25" customHeight="1">
      <c r="A101" s="48"/>
      <c r="B101" s="155" t="s">
        <v>233</v>
      </c>
      <c r="C101" s="155"/>
      <c r="D101" s="155"/>
      <c r="E101" s="155"/>
      <c r="F101" s="155"/>
      <c r="G101" s="155"/>
      <c r="H101" s="155"/>
      <c r="I101" s="76"/>
      <c r="J101" s="77">
        <f>J100</f>
        <v>0</v>
      </c>
      <c r="K101" s="69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</row>
    <row r="102" spans="1:23" ht="16.5" customHeight="1">
      <c r="A102" s="48"/>
      <c r="B102" s="99"/>
      <c r="C102" s="99"/>
      <c r="D102" s="99"/>
      <c r="E102" s="99"/>
      <c r="F102" s="99"/>
      <c r="G102" s="99"/>
      <c r="H102" s="99"/>
      <c r="I102" s="99"/>
      <c r="J102" s="99"/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</row>
    <row r="103" spans="1:23" ht="14.25" customHeight="1">
      <c r="A103" s="48"/>
      <c r="B103" s="147" t="s">
        <v>234</v>
      </c>
      <c r="C103" s="147"/>
      <c r="D103" s="147"/>
      <c r="E103" s="147"/>
      <c r="F103" s="147"/>
      <c r="G103" s="147"/>
      <c r="H103" s="147"/>
      <c r="I103" s="147"/>
      <c r="J103" s="147"/>
      <c r="K103" s="17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</row>
    <row r="104" spans="1:23" ht="12.75" customHeight="1">
      <c r="A104" s="48"/>
      <c r="B104" s="155" t="s">
        <v>235</v>
      </c>
      <c r="C104" s="155"/>
      <c r="D104" s="155"/>
      <c r="E104" s="155"/>
      <c r="F104" s="155"/>
      <c r="G104" s="155"/>
      <c r="H104" s="155"/>
      <c r="I104" s="155"/>
      <c r="J104" s="72" t="s">
        <v>168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</row>
    <row r="105" spans="1:23" ht="12.75" customHeight="1">
      <c r="A105" s="48"/>
      <c r="B105" s="72" t="s">
        <v>236</v>
      </c>
      <c r="C105" s="148" t="s">
        <v>225</v>
      </c>
      <c r="D105" s="148"/>
      <c r="E105" s="148"/>
      <c r="F105" s="148"/>
      <c r="G105" s="148"/>
      <c r="H105" s="148"/>
      <c r="I105" s="148"/>
      <c r="J105" s="75">
        <f>J96</f>
        <v>0.24118158246523799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</row>
    <row r="106" spans="1:23" ht="14.25" customHeight="1">
      <c r="A106" s="48"/>
      <c r="B106" s="72" t="s">
        <v>237</v>
      </c>
      <c r="C106" s="148" t="s">
        <v>238</v>
      </c>
      <c r="D106" s="148"/>
      <c r="E106" s="148"/>
      <c r="F106" s="148"/>
      <c r="G106" s="148"/>
      <c r="H106" s="148"/>
      <c r="I106" s="148"/>
      <c r="J106" s="75">
        <f>J101</f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</row>
    <row r="107" spans="1:23" ht="14.25" customHeight="1">
      <c r="A107" s="87"/>
      <c r="B107" s="155" t="s">
        <v>239</v>
      </c>
      <c r="C107" s="155"/>
      <c r="D107" s="155"/>
      <c r="E107" s="155"/>
      <c r="F107" s="155"/>
      <c r="G107" s="155"/>
      <c r="H107" s="155"/>
      <c r="I107" s="155"/>
      <c r="J107" s="77">
        <f>SUM(J105:J106)</f>
        <v>0.24118158246523799</v>
      </c>
      <c r="K107" s="69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</row>
    <row r="108" spans="1:23" ht="16.5" customHeight="1">
      <c r="A108" s="48"/>
      <c r="B108" s="99"/>
      <c r="C108" s="99"/>
      <c r="D108" s="99"/>
      <c r="E108" s="99"/>
      <c r="F108" s="99"/>
      <c r="G108" s="99"/>
      <c r="H108" s="99"/>
      <c r="I108" s="99"/>
      <c r="J108" s="99"/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</row>
    <row r="109" spans="1:23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</row>
    <row r="110" spans="1:23" ht="14.25" customHeight="1">
      <c r="A110" s="48"/>
      <c r="B110" s="147" t="s">
        <v>240</v>
      </c>
      <c r="C110" s="147"/>
      <c r="D110" s="147"/>
      <c r="E110" s="147"/>
      <c r="F110" s="147"/>
      <c r="G110" s="147"/>
      <c r="H110" s="147"/>
      <c r="I110" s="147"/>
      <c r="J110" s="147"/>
      <c r="K110" s="17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</row>
    <row r="111" spans="1:23" ht="14.25" customHeight="1">
      <c r="A111" s="48"/>
      <c r="B111" s="72">
        <v>5</v>
      </c>
      <c r="C111" s="155" t="s">
        <v>241</v>
      </c>
      <c r="D111" s="155"/>
      <c r="E111" s="155"/>
      <c r="F111" s="155"/>
      <c r="G111" s="155"/>
      <c r="H111" s="155"/>
      <c r="I111" s="72"/>
      <c r="J111" s="72" t="s">
        <v>168</v>
      </c>
      <c r="K111" s="17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</row>
    <row r="112" spans="1:23" ht="14.25" customHeight="1">
      <c r="A112" s="48"/>
      <c r="B112" s="72" t="s">
        <v>140</v>
      </c>
      <c r="C112" s="148" t="s">
        <v>242</v>
      </c>
      <c r="D112" s="148"/>
      <c r="E112" s="148"/>
      <c r="F112" s="148"/>
      <c r="G112" s="148"/>
      <c r="H112" s="148"/>
      <c r="I112" s="75"/>
      <c r="J112" s="75">
        <v>0</v>
      </c>
      <c r="K112" s="17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</row>
    <row r="113" spans="1:23" ht="14.25" customHeight="1">
      <c r="A113" s="48"/>
      <c r="B113" s="72" t="s">
        <v>142</v>
      </c>
      <c r="C113" s="148" t="s">
        <v>243</v>
      </c>
      <c r="D113" s="148"/>
      <c r="E113" s="148"/>
      <c r="F113" s="148"/>
      <c r="G113" s="148"/>
      <c r="H113" s="148"/>
      <c r="I113" s="100"/>
      <c r="J113" s="75">
        <v>0</v>
      </c>
      <c r="K113" s="17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</row>
    <row r="114" spans="1:23" ht="12.75" customHeight="1">
      <c r="A114" s="48"/>
      <c r="B114" s="101" t="s">
        <v>145</v>
      </c>
      <c r="C114" s="148" t="s">
        <v>244</v>
      </c>
      <c r="D114" s="148"/>
      <c r="E114" s="148"/>
      <c r="F114" s="148"/>
      <c r="G114" s="148"/>
      <c r="H114" s="148"/>
      <c r="I114" s="102"/>
      <c r="J114" s="75">
        <v>0</v>
      </c>
      <c r="K114" s="17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</row>
    <row r="115" spans="1:23" ht="14.25" customHeight="1">
      <c r="A115" s="48"/>
      <c r="B115" s="101" t="s">
        <v>148</v>
      </c>
      <c r="C115" s="148" t="s">
        <v>245</v>
      </c>
      <c r="D115" s="148"/>
      <c r="E115" s="148"/>
      <c r="F115" s="148"/>
      <c r="G115" s="148"/>
      <c r="H115" s="148"/>
      <c r="I115" s="102"/>
      <c r="J115" s="75">
        <v>0</v>
      </c>
      <c r="K115" s="17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</row>
    <row r="116" spans="1:23" ht="14.25" customHeight="1">
      <c r="A116" s="48"/>
      <c r="B116" s="155" t="s">
        <v>246</v>
      </c>
      <c r="C116" s="155"/>
      <c r="D116" s="155"/>
      <c r="E116" s="155"/>
      <c r="F116" s="155"/>
      <c r="G116" s="155"/>
      <c r="H116" s="155"/>
      <c r="I116" s="103"/>
      <c r="J116" s="77">
        <f>SUM(J112:J115)</f>
        <v>0</v>
      </c>
      <c r="K116" s="17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</row>
    <row r="117" spans="1:23" ht="16.5" customHeight="1">
      <c r="A117" s="48"/>
      <c r="B117" s="161"/>
      <c r="C117" s="161"/>
      <c r="D117" s="161"/>
      <c r="E117" s="161"/>
      <c r="F117" s="161"/>
      <c r="G117" s="161"/>
      <c r="H117" s="161"/>
      <c r="I117" s="161"/>
      <c r="J117" s="161"/>
      <c r="K117" s="17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</row>
    <row r="118" spans="1:23" ht="16.5" customHeight="1">
      <c r="A118" s="48"/>
      <c r="B118" s="99"/>
      <c r="C118" s="99"/>
      <c r="D118" s="99"/>
      <c r="E118" s="99"/>
      <c r="F118" s="99"/>
      <c r="G118" s="99"/>
      <c r="H118" s="99"/>
      <c r="I118" s="99"/>
      <c r="J118" s="99"/>
      <c r="K118" s="17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</row>
    <row r="119" spans="1:23" ht="14.25" customHeight="1">
      <c r="A119" s="48"/>
      <c r="B119" s="147" t="s">
        <v>247</v>
      </c>
      <c r="C119" s="147"/>
      <c r="D119" s="147"/>
      <c r="E119" s="147"/>
      <c r="F119" s="147"/>
      <c r="G119" s="147"/>
      <c r="H119" s="147"/>
      <c r="I119" s="147"/>
      <c r="J119" s="147"/>
      <c r="K119" s="69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</row>
    <row r="120" spans="1:23" ht="14.25" customHeight="1">
      <c r="A120" s="48"/>
      <c r="B120" s="72">
        <v>6</v>
      </c>
      <c r="C120" s="155" t="s">
        <v>248</v>
      </c>
      <c r="D120" s="155"/>
      <c r="E120" s="155"/>
      <c r="F120" s="155"/>
      <c r="G120" s="155"/>
      <c r="H120" s="155"/>
      <c r="I120" s="72" t="s">
        <v>167</v>
      </c>
      <c r="J120" s="72" t="s">
        <v>168</v>
      </c>
      <c r="K120" s="69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</row>
    <row r="121" spans="1:23" ht="12.75" customHeight="1">
      <c r="A121" s="48"/>
      <c r="B121" s="72" t="s">
        <v>140</v>
      </c>
      <c r="C121" s="148" t="s">
        <v>249</v>
      </c>
      <c r="D121" s="148"/>
      <c r="E121" s="148"/>
      <c r="F121" s="148"/>
      <c r="G121" s="148"/>
      <c r="H121" s="148"/>
      <c r="I121" s="83">
        <v>0</v>
      </c>
      <c r="J121" s="75">
        <f>J138*I121</f>
        <v>0</v>
      </c>
      <c r="K121" s="104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</row>
    <row r="122" spans="1:23" ht="14.25" customHeight="1">
      <c r="A122" s="48"/>
      <c r="B122" s="72" t="s">
        <v>142</v>
      </c>
      <c r="C122" s="148" t="s">
        <v>250</v>
      </c>
      <c r="D122" s="148"/>
      <c r="E122" s="148"/>
      <c r="F122" s="148"/>
      <c r="G122" s="148"/>
      <c r="H122" s="148"/>
      <c r="I122" s="83">
        <v>0</v>
      </c>
      <c r="J122" s="75">
        <f>(J138+J121)*I122</f>
        <v>0</v>
      </c>
      <c r="K122" s="104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</row>
    <row r="123" spans="1:23" ht="14.25" customHeight="1">
      <c r="A123" s="48"/>
      <c r="B123" s="72" t="s">
        <v>145</v>
      </c>
      <c r="C123" s="155" t="s">
        <v>251</v>
      </c>
      <c r="D123" s="155"/>
      <c r="E123" s="155"/>
      <c r="F123" s="155"/>
      <c r="G123" s="155"/>
      <c r="H123" s="155"/>
      <c r="I123" s="74"/>
      <c r="J123" s="75"/>
      <c r="K123" s="53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</row>
    <row r="124" spans="1:23" ht="14.25" customHeight="1">
      <c r="A124" s="48"/>
      <c r="B124" s="72" t="s">
        <v>252</v>
      </c>
      <c r="C124" s="148" t="s">
        <v>253</v>
      </c>
      <c r="D124" s="148"/>
      <c r="E124" s="148"/>
      <c r="F124" s="148"/>
      <c r="G124" s="148"/>
      <c r="H124" s="148"/>
      <c r="I124" s="83">
        <v>0</v>
      </c>
      <c r="J124" s="75">
        <f>(($J$138+$J$121+$J$122)/(1-($I$124+$I$125+$I$126))*I124)</f>
        <v>0</v>
      </c>
      <c r="K124" s="104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</row>
    <row r="125" spans="1:23" ht="14.25" customHeight="1">
      <c r="A125" s="48"/>
      <c r="B125" s="72" t="s">
        <v>254</v>
      </c>
      <c r="C125" s="148" t="s">
        <v>255</v>
      </c>
      <c r="D125" s="148"/>
      <c r="E125" s="148"/>
      <c r="F125" s="148"/>
      <c r="G125" s="148"/>
      <c r="H125" s="148"/>
      <c r="I125" s="83">
        <v>0</v>
      </c>
      <c r="J125" s="75">
        <f>(($J$138+$J$121+$J$122)/(1-($I$124+$I$125+$I$126))*I125)</f>
        <v>0</v>
      </c>
      <c r="K125" s="69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</row>
    <row r="126" spans="1:23" ht="14.25" customHeight="1">
      <c r="A126" s="48"/>
      <c r="B126" s="72" t="s">
        <v>256</v>
      </c>
      <c r="C126" s="148" t="s">
        <v>257</v>
      </c>
      <c r="D126" s="148"/>
      <c r="E126" s="148"/>
      <c r="F126" s="148"/>
      <c r="G126" s="148"/>
      <c r="H126" s="148"/>
      <c r="I126" s="74">
        <v>0.03</v>
      </c>
      <c r="J126" s="75">
        <f>(($J$138+$J$121+$J$122)/(1-($I$124+$I$125+$I$126))*I126)</f>
        <v>0.35456019527438226</v>
      </c>
      <c r="K126" s="69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</row>
    <row r="127" spans="1:23" ht="14.25" customHeight="1">
      <c r="A127" s="48"/>
      <c r="B127" s="72" t="s">
        <v>148</v>
      </c>
      <c r="C127" s="148" t="s">
        <v>245</v>
      </c>
      <c r="D127" s="148"/>
      <c r="E127" s="148"/>
      <c r="F127" s="148"/>
      <c r="G127" s="148"/>
      <c r="H127" s="148"/>
      <c r="I127" s="74"/>
      <c r="J127" s="75"/>
      <c r="K127" s="69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</row>
    <row r="128" spans="1:23" ht="14.25" customHeight="1">
      <c r="A128" s="48"/>
      <c r="B128" s="155" t="s">
        <v>258</v>
      </c>
      <c r="C128" s="155"/>
      <c r="D128" s="155"/>
      <c r="E128" s="155"/>
      <c r="F128" s="155"/>
      <c r="G128" s="155"/>
      <c r="H128" s="155"/>
      <c r="I128" s="105">
        <f>SUM(I121:I127)</f>
        <v>0.03</v>
      </c>
      <c r="J128" s="77">
        <f>(SUM(J121:J127))</f>
        <v>0.35456019527438226</v>
      </c>
      <c r="K128" s="69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</row>
    <row r="129" spans="1:23" ht="14.25" customHeight="1">
      <c r="A129" s="48"/>
      <c r="B129" s="70"/>
      <c r="C129" s="70"/>
      <c r="D129" s="70"/>
      <c r="E129" s="70"/>
      <c r="F129" s="70"/>
      <c r="G129" s="70"/>
      <c r="H129" s="70"/>
      <c r="I129" s="106"/>
      <c r="J129" s="73"/>
      <c r="K129" s="69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</row>
    <row r="130" spans="1:23" ht="14.25" customHeight="1">
      <c r="A130" s="48"/>
      <c r="B130" s="70"/>
      <c r="C130" s="70"/>
      <c r="D130" s="70"/>
      <c r="E130" s="70"/>
      <c r="F130" s="70"/>
      <c r="G130" s="70"/>
      <c r="H130" s="70"/>
      <c r="I130" s="106"/>
      <c r="J130" s="73"/>
      <c r="K130" s="69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</row>
    <row r="131" spans="1:23" ht="14.25" customHeight="1">
      <c r="A131" s="48"/>
      <c r="B131" s="147" t="s">
        <v>259</v>
      </c>
      <c r="C131" s="147"/>
      <c r="D131" s="147"/>
      <c r="E131" s="147"/>
      <c r="F131" s="147"/>
      <c r="G131" s="147"/>
      <c r="H131" s="147"/>
      <c r="I131" s="147"/>
      <c r="J131" s="147"/>
      <c r="K131" s="17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</row>
    <row r="132" spans="1:23" ht="14.25" customHeight="1">
      <c r="A132" s="48"/>
      <c r="B132" s="155" t="s">
        <v>260</v>
      </c>
      <c r="C132" s="155"/>
      <c r="D132" s="155"/>
      <c r="E132" s="155"/>
      <c r="F132" s="155"/>
      <c r="G132" s="155"/>
      <c r="H132" s="155"/>
      <c r="I132" s="155"/>
      <c r="J132" s="72" t="s">
        <v>168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</row>
    <row r="133" spans="1:23" ht="14.25" customHeight="1">
      <c r="A133" s="48"/>
      <c r="B133" s="72" t="s">
        <v>140</v>
      </c>
      <c r="C133" s="148" t="str">
        <f>B21</f>
        <v>MÓDULO 1 - COMPOSIÇÃO DA REMUNERAÇÃO</v>
      </c>
      <c r="D133" s="148"/>
      <c r="E133" s="148"/>
      <c r="F133" s="148"/>
      <c r="G133" s="148"/>
      <c r="H133" s="148"/>
      <c r="I133" s="148"/>
      <c r="J133" s="75">
        <f>J37</f>
        <v>6.7580201311145744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</row>
    <row r="134" spans="1:23" ht="12.75" customHeight="1">
      <c r="A134" s="48"/>
      <c r="B134" s="72" t="s">
        <v>142</v>
      </c>
      <c r="C134" s="148" t="str">
        <f>B40</f>
        <v>MÓDULO 2 – ENCARGOS E BENEFÍCIOS ANUAIS, MENSAIS E DIÁRIOS</v>
      </c>
      <c r="D134" s="148"/>
      <c r="E134" s="148"/>
      <c r="F134" s="148"/>
      <c r="G134" s="148"/>
      <c r="H134" s="148"/>
      <c r="I134" s="148"/>
      <c r="J134" s="75">
        <f>J73</f>
        <v>4.0424223750950352</v>
      </c>
      <c r="K134" s="17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</row>
    <row r="135" spans="1:23" ht="14.25" customHeight="1">
      <c r="A135" s="48"/>
      <c r="B135" s="72" t="s">
        <v>145</v>
      </c>
      <c r="C135" s="148" t="str">
        <f>B76</f>
        <v>MÓDULO 3 – PROVISÃO PARA RESCISÃO</v>
      </c>
      <c r="D135" s="148"/>
      <c r="E135" s="148"/>
      <c r="F135" s="148"/>
      <c r="G135" s="148"/>
      <c r="H135" s="148"/>
      <c r="I135" s="148"/>
      <c r="J135" s="75">
        <f>J84</f>
        <v>0.42248889186351285</v>
      </c>
      <c r="K135" s="17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</row>
    <row r="136" spans="1:23" ht="14.25" customHeight="1">
      <c r="A136" s="48"/>
      <c r="B136" s="72" t="s">
        <v>148</v>
      </c>
      <c r="C136" s="148" t="str">
        <f>B87</f>
        <v>MÓDULO 4 – CUSTO DE REPOSIÇÃO DO PROFISSIONAL AUSENTE</v>
      </c>
      <c r="D136" s="148"/>
      <c r="E136" s="148"/>
      <c r="F136" s="148"/>
      <c r="G136" s="148"/>
      <c r="H136" s="148"/>
      <c r="I136" s="148"/>
      <c r="J136" s="75">
        <f>J107</f>
        <v>0.24118158246523799</v>
      </c>
      <c r="K136" s="17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</row>
    <row r="137" spans="1:23" ht="14.25" customHeight="1">
      <c r="A137" s="48"/>
      <c r="B137" s="72" t="s">
        <v>173</v>
      </c>
      <c r="C137" s="148" t="str">
        <f>B110</f>
        <v>MÓDULO 5 – INSUMOS DIVERSOS</v>
      </c>
      <c r="D137" s="148"/>
      <c r="E137" s="148"/>
      <c r="F137" s="148"/>
      <c r="G137" s="148"/>
      <c r="H137" s="148"/>
      <c r="I137" s="148"/>
      <c r="J137" s="75">
        <f>J116</f>
        <v>0</v>
      </c>
      <c r="K137" s="17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</row>
    <row r="138" spans="1:23" ht="14.25" customHeight="1">
      <c r="A138" s="48"/>
      <c r="B138" s="72"/>
      <c r="C138" s="155" t="s">
        <v>261</v>
      </c>
      <c r="D138" s="155"/>
      <c r="E138" s="155"/>
      <c r="F138" s="155"/>
      <c r="G138" s="155"/>
      <c r="H138" s="155"/>
      <c r="I138" s="155"/>
      <c r="J138" s="77">
        <f>(SUM(J133:J137))</f>
        <v>11.46411298053836</v>
      </c>
      <c r="K138" s="17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</row>
    <row r="139" spans="1:23" ht="12.75" customHeight="1">
      <c r="A139" s="48"/>
      <c r="B139" s="72" t="s">
        <v>189</v>
      </c>
      <c r="C139" s="148" t="str">
        <f>B119</f>
        <v>MÓDULO 6 – CUSTOS INDIRETOS, TRIBUTOS E LUCRO</v>
      </c>
      <c r="D139" s="148"/>
      <c r="E139" s="148"/>
      <c r="F139" s="148"/>
      <c r="G139" s="148"/>
      <c r="H139" s="148"/>
      <c r="I139" s="148"/>
      <c r="J139" s="75">
        <f>J128</f>
        <v>0.35456019527438226</v>
      </c>
      <c r="K139" s="17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</row>
    <row r="140" spans="1:23" ht="14.25" customHeight="1">
      <c r="A140" s="48"/>
      <c r="B140" s="155" t="s">
        <v>309</v>
      </c>
      <c r="C140" s="155"/>
      <c r="D140" s="155"/>
      <c r="E140" s="155"/>
      <c r="F140" s="155"/>
      <c r="G140" s="155"/>
      <c r="H140" s="155"/>
      <c r="I140" s="155"/>
      <c r="J140" s="77">
        <f>(SUM(J138:J139))</f>
        <v>11.818673175812743</v>
      </c>
      <c r="K140" s="17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</row>
    <row r="141" spans="1:23" ht="14.25" customHeight="1">
      <c r="A141" s="48"/>
      <c r="B141" s="72"/>
      <c r="C141" s="158" t="s">
        <v>287</v>
      </c>
      <c r="D141" s="158"/>
      <c r="E141" s="158"/>
      <c r="F141" s="158"/>
      <c r="G141" s="158"/>
      <c r="H141" s="158"/>
      <c r="I141" s="101">
        <v>44</v>
      </c>
      <c r="J141" s="77">
        <f>J140*I141</f>
        <v>520.02161973576062</v>
      </c>
      <c r="K141" s="17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</row>
    <row r="142" spans="1:23" ht="14.25" customHeight="1">
      <c r="A142" s="48"/>
      <c r="B142" s="53"/>
      <c r="C142" s="53"/>
      <c r="D142" s="53"/>
      <c r="E142" s="53"/>
      <c r="F142" s="53"/>
      <c r="G142" s="53"/>
      <c r="H142" s="53"/>
      <c r="I142" s="53"/>
      <c r="J142" s="107" t="s">
        <v>264</v>
      </c>
      <c r="K142" s="69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</row>
    <row r="143" spans="1:23" ht="12.75" customHeight="1">
      <c r="A143" s="48"/>
      <c r="B143" s="53"/>
      <c r="C143" s="53"/>
      <c r="D143" s="53"/>
      <c r="E143" s="53"/>
      <c r="F143" s="53"/>
      <c r="G143" s="53"/>
      <c r="H143" s="53"/>
      <c r="I143" s="70"/>
      <c r="J143" s="71">
        <f>J140/J37</f>
        <v>1.7488366335871708</v>
      </c>
      <c r="K143" s="69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</row>
    <row r="144" spans="1:23" ht="51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</row>
    <row r="145" spans="1:23" ht="12.7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</row>
    <row r="146" spans="1:23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</row>
    <row r="147" spans="1:23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</row>
    <row r="148" spans="1:23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</row>
    <row r="149" spans="1:23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</row>
    <row r="150" spans="1:23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</row>
    <row r="151" spans="1:23" ht="14.25" customHeight="1">
      <c r="A151" s="48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</row>
    <row r="152" spans="1:23" ht="14.25" customHeight="1">
      <c r="A152" s="48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</row>
    <row r="153" spans="1:23" ht="14.25" customHeight="1">
      <c r="A153" s="48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</row>
    <row r="154" spans="1:23" ht="14.25" customHeight="1">
      <c r="A154" s="48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</row>
    <row r="155" spans="1:23" ht="14.25" customHeight="1">
      <c r="A155" s="48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</row>
    <row r="156" spans="1:23" ht="14.25" customHeight="1">
      <c r="A156" s="48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</row>
    <row r="157" spans="1:23" ht="14.25" customHeight="1">
      <c r="A157" s="48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</row>
    <row r="158" spans="1:23" ht="14.25" customHeight="1">
      <c r="A158" s="48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</row>
    <row r="159" spans="1:23" ht="14.25" customHeight="1">
      <c r="A159" s="48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</row>
    <row r="160" spans="1:23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</row>
    <row r="161" spans="1:23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</row>
    <row r="162" spans="1:23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</row>
    <row r="163" spans="1:23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</row>
    <row r="164" spans="1:23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</row>
    <row r="165" spans="1:23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</row>
    <row r="166" spans="1:23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</row>
    <row r="167" spans="1:23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</row>
    <row r="168" spans="1:23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</row>
    <row r="169" spans="1:23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</row>
    <row r="170" spans="1:23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</row>
    <row r="171" spans="1:23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</row>
    <row r="172" spans="1:23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</row>
    <row r="173" spans="1:23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</row>
    <row r="174" spans="1:23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</row>
    <row r="175" spans="1:23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</row>
    <row r="176" spans="1:23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</row>
    <row r="177" spans="1:23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</row>
    <row r="178" spans="1:23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</row>
    <row r="179" spans="1:23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</row>
    <row r="180" spans="1:23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</row>
    <row r="181" spans="1:23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</row>
    <row r="182" spans="1:23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</row>
    <row r="183" spans="1:23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</row>
    <row r="184" spans="1:23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</row>
    <row r="185" spans="1:23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</row>
    <row r="186" spans="1:23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</row>
    <row r="187" spans="1:23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</row>
    <row r="188" spans="1:23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</row>
    <row r="189" spans="1:23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</row>
    <row r="190" spans="1:23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</row>
    <row r="191" spans="1:23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</row>
    <row r="192" spans="1:23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</row>
    <row r="193" spans="1:23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</row>
    <row r="194" spans="1:23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</row>
    <row r="195" spans="1:23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</row>
    <row r="196" spans="1:23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</row>
    <row r="197" spans="1:23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</row>
    <row r="198" spans="1:23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</row>
    <row r="199" spans="1:23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</row>
    <row r="200" spans="1:23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</row>
    <row r="201" spans="1:23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</row>
    <row r="202" spans="1:23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</row>
    <row r="203" spans="1:23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</row>
    <row r="204" spans="1:23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</row>
    <row r="205" spans="1:23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</row>
    <row r="206" spans="1:23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</row>
    <row r="207" spans="1:23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</row>
    <row r="208" spans="1:23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</row>
    <row r="209" spans="1:23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</row>
    <row r="210" spans="1:23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</row>
    <row r="211" spans="1:23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</row>
    <row r="212" spans="1:23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</row>
    <row r="213" spans="1:23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</row>
    <row r="214" spans="1:23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</row>
    <row r="215" spans="1:23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</row>
    <row r="216" spans="1:23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</row>
    <row r="217" spans="1:23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</row>
    <row r="218" spans="1:23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</row>
    <row r="219" spans="1:23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</row>
    <row r="220" spans="1:23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</row>
    <row r="221" spans="1:23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</row>
    <row r="222" spans="1:23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</row>
    <row r="223" spans="1:23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</row>
    <row r="224" spans="1:23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</row>
    <row r="225" spans="1:23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</row>
    <row r="226" spans="1:23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</row>
    <row r="227" spans="1:23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</row>
    <row r="228" spans="1:23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</row>
    <row r="229" spans="1:23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</row>
    <row r="230" spans="1:23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</row>
    <row r="231" spans="1:23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</row>
    <row r="232" spans="1:23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</row>
    <row r="233" spans="1:23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</row>
    <row r="234" spans="1:23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</row>
    <row r="235" spans="1:23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</row>
    <row r="236" spans="1:23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</row>
    <row r="237" spans="1:23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</row>
    <row r="238" spans="1:23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</row>
    <row r="239" spans="1:23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</row>
    <row r="240" spans="1:23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</row>
    <row r="241" spans="1:23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</row>
    <row r="242" spans="1:23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</row>
    <row r="243" spans="1:23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</row>
    <row r="244" spans="1:23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</row>
    <row r="245" spans="1:23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</row>
    <row r="246" spans="1:23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</row>
    <row r="247" spans="1:23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</row>
    <row r="248" spans="1:23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</row>
    <row r="249" spans="1:23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</row>
    <row r="250" spans="1:23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</row>
    <row r="251" spans="1:23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</row>
    <row r="252" spans="1:23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</row>
    <row r="253" spans="1:23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</row>
    <row r="254" spans="1:23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</row>
    <row r="255" spans="1:23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</row>
    <row r="256" spans="1:23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</row>
    <row r="257" spans="1:23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</row>
    <row r="258" spans="1:23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</row>
    <row r="259" spans="1:23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</row>
    <row r="260" spans="1:23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</row>
    <row r="261" spans="1:23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</row>
    <row r="262" spans="1:23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</row>
    <row r="263" spans="1:23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</row>
    <row r="264" spans="1:23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</row>
    <row r="265" spans="1:23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</row>
    <row r="266" spans="1:23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</row>
    <row r="267" spans="1:23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</row>
    <row r="268" spans="1:23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</row>
    <row r="269" spans="1:23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</row>
    <row r="270" spans="1:23" ht="14.2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</row>
    <row r="271" spans="1:23" ht="14.2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</row>
    <row r="272" spans="1:23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</row>
    <row r="273" spans="1:23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</row>
    <row r="274" spans="1:23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</row>
    <row r="275" spans="1:23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</row>
    <row r="276" spans="1:23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</row>
    <row r="277" spans="1:23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</row>
    <row r="278" spans="1:23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</row>
    <row r="279" spans="1:23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</row>
    <row r="280" spans="1:23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</row>
    <row r="281" spans="1:23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</row>
    <row r="282" spans="1:23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</row>
    <row r="283" spans="1:23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</row>
    <row r="284" spans="1:23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</row>
    <row r="285" spans="1:23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</row>
    <row r="286" spans="1:23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</row>
    <row r="287" spans="1:23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</row>
    <row r="288" spans="1:23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</row>
    <row r="289" spans="1:23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</row>
    <row r="290" spans="1:23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</row>
    <row r="291" spans="1:23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</row>
    <row r="292" spans="1:23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</row>
    <row r="293" spans="1:23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</row>
    <row r="294" spans="1:23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</row>
    <row r="295" spans="1:23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</row>
    <row r="296" spans="1:23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</row>
    <row r="297" spans="1:23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</row>
    <row r="298" spans="1:23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</row>
    <row r="299" spans="1:23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</row>
    <row r="300" spans="1:23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</row>
    <row r="301" spans="1:23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</row>
    <row r="302" spans="1:23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</row>
    <row r="303" spans="1:23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</row>
    <row r="304" spans="1:23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</row>
    <row r="305" spans="1:23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</row>
    <row r="306" spans="1:23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</row>
    <row r="307" spans="1:23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</row>
    <row r="308" spans="1:23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</row>
    <row r="309" spans="1:23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</row>
    <row r="310" spans="1:23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</row>
    <row r="311" spans="1:23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</row>
    <row r="312" spans="1:23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</row>
    <row r="313" spans="1:23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</row>
    <row r="314" spans="1:23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</row>
    <row r="315" spans="1:23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</row>
    <row r="316" spans="1:23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</row>
    <row r="317" spans="1:23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</row>
    <row r="318" spans="1:23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</row>
    <row r="319" spans="1:23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</row>
    <row r="320" spans="1:23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</row>
    <row r="321" spans="1:23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</row>
    <row r="322" spans="1:23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</row>
    <row r="323" spans="1:23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</row>
    <row r="324" spans="1:23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</row>
    <row r="325" spans="1:23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</row>
    <row r="326" spans="1:23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</row>
    <row r="327" spans="1:23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</row>
    <row r="328" spans="1:23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</row>
    <row r="329" spans="1:23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</row>
    <row r="330" spans="1:23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</row>
    <row r="331" spans="1:23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</row>
    <row r="332" spans="1:23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</row>
    <row r="333" spans="1:23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</row>
    <row r="334" spans="1:23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</row>
    <row r="335" spans="1:23" ht="14.2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</row>
    <row r="336" spans="1:23" ht="14.2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</row>
    <row r="337" spans="1:23" ht="14.2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</row>
    <row r="338" spans="1:23" ht="14.2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</row>
    <row r="339" spans="1:23" ht="14.2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</row>
    <row r="340" spans="1:23" ht="14.2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</row>
    <row r="341" spans="1:23" ht="14.2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</row>
    <row r="342" spans="1:23" ht="14.2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</row>
    <row r="343" spans="1:23" ht="14.2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</row>
    <row r="344" spans="1:23" ht="14.2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</row>
    <row r="345" spans="1:23" ht="14.2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</row>
    <row r="346" spans="1:23" ht="14.2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</row>
    <row r="347" spans="1:23" ht="14.2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</row>
    <row r="348" spans="1:23" ht="14.2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</row>
    <row r="349" spans="1:23" ht="14.2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</row>
    <row r="350" spans="1:23" ht="14.2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</row>
    <row r="351" spans="1:23" ht="14.2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</row>
    <row r="352" spans="1:23" ht="14.2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</row>
    <row r="353" spans="1:23" ht="14.2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</row>
    <row r="354" spans="1:23" ht="14.2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</row>
    <row r="355" spans="1:23" ht="14.2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</row>
    <row r="356" spans="1:23" ht="14.2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</row>
    <row r="357" spans="1:23" ht="14.2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</row>
    <row r="358" spans="1:23" ht="14.2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</row>
    <row r="359" spans="1:23" ht="14.2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</row>
    <row r="360" spans="1:23" ht="14.2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</row>
    <row r="361" spans="1:23" ht="14.2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</row>
    <row r="362" spans="1:23" ht="14.2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</row>
    <row r="363" spans="1:23" ht="14.2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</row>
    <row r="364" spans="1:23" ht="14.2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</row>
    <row r="365" spans="1:23" ht="14.2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</row>
    <row r="366" spans="1:23" ht="14.2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</row>
    <row r="367" spans="1:23" ht="14.2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</row>
    <row r="368" spans="1:23" ht="14.2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</row>
    <row r="369" spans="1:23" ht="14.2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</row>
    <row r="370" spans="1:23" ht="14.2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</row>
    <row r="371" spans="1:23" ht="14.2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</row>
    <row r="372" spans="1:23" ht="14.2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</row>
    <row r="373" spans="1:23" ht="14.2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</row>
    <row r="374" spans="1:23" ht="14.2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</row>
    <row r="375" spans="1:23" ht="14.2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</row>
    <row r="376" spans="1:23" ht="14.2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</row>
    <row r="377" spans="1:23" ht="14.2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</row>
    <row r="378" spans="1:23" ht="14.2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</row>
    <row r="379" spans="1:23" ht="14.2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</row>
    <row r="380" spans="1:23" ht="14.2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</row>
    <row r="381" spans="1:23" ht="14.2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</row>
    <row r="382" spans="1:23" ht="14.2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</row>
    <row r="383" spans="1:23" ht="14.2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</row>
    <row r="384" spans="1:23" ht="14.2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</row>
    <row r="385" spans="1:23" ht="14.2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</row>
    <row r="386" spans="1:23" ht="14.2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</row>
    <row r="387" spans="1:23" ht="14.2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</row>
    <row r="388" spans="1:23" ht="14.2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</row>
    <row r="389" spans="1:23" ht="14.2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</row>
    <row r="390" spans="1:23" ht="14.2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</row>
    <row r="391" spans="1:23" ht="14.2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</row>
    <row r="392" spans="1:23" ht="14.2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</row>
    <row r="393" spans="1:23" ht="14.2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</row>
    <row r="394" spans="1:23" ht="14.2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</row>
    <row r="395" spans="1:23" ht="14.2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</row>
    <row r="396" spans="1:23" ht="14.2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</row>
    <row r="397" spans="1:23" ht="14.2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</row>
    <row r="398" spans="1:23" ht="14.2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</row>
    <row r="399" spans="1:23" ht="14.2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</row>
    <row r="400" spans="1:23" ht="14.2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</row>
    <row r="401" spans="1:23" ht="14.2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</row>
    <row r="402" spans="1:23" ht="14.2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</row>
    <row r="403" spans="1:23" ht="14.2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</row>
    <row r="404" spans="1:23" ht="14.2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</row>
    <row r="405" spans="1:23" ht="14.2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</row>
    <row r="406" spans="1:23" ht="14.2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</row>
    <row r="407" spans="1:23" ht="14.2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</row>
    <row r="408" spans="1:23" ht="14.2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</row>
    <row r="409" spans="1:23" ht="14.2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</row>
    <row r="410" spans="1:23" ht="14.2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</row>
    <row r="411" spans="1:23" ht="14.2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</row>
    <row r="412" spans="1:23" ht="14.2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</row>
    <row r="413" spans="1:23" ht="14.2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</row>
    <row r="414" spans="1:23" ht="14.2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</row>
    <row r="415" spans="1:23" ht="14.2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</row>
    <row r="416" spans="1:23" ht="14.2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</row>
    <row r="417" spans="1:23" ht="14.2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</row>
    <row r="418" spans="1:23" ht="14.2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</row>
    <row r="419" spans="1:23" ht="14.2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</row>
    <row r="420" spans="1:23" ht="14.2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</row>
    <row r="421" spans="1:23" ht="14.2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</row>
    <row r="422" spans="1:23" ht="14.2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</row>
    <row r="423" spans="1:23" ht="14.2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</row>
    <row r="424" spans="1:23" ht="14.2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</row>
    <row r="425" spans="1:23" ht="14.2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</row>
    <row r="426" spans="1:23" ht="14.2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</row>
    <row r="427" spans="1:23" ht="14.2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</row>
    <row r="428" spans="1:23" ht="14.2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</row>
    <row r="429" spans="1:23" ht="14.2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</row>
    <row r="430" spans="1:23" ht="14.2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</row>
    <row r="431" spans="1:23" ht="14.2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</row>
    <row r="432" spans="1:23" ht="14.2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</row>
    <row r="433" spans="1:23" ht="14.2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</row>
    <row r="434" spans="1:23" ht="14.2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</row>
    <row r="435" spans="1:23" ht="14.2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</row>
    <row r="436" spans="1:23" ht="14.2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</row>
    <row r="437" spans="1:23" ht="14.2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</row>
    <row r="438" spans="1:23" ht="14.2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</row>
    <row r="439" spans="1:23" ht="14.2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</row>
    <row r="440" spans="1:23" ht="14.2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</row>
    <row r="441" spans="1:23" ht="14.2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</row>
    <row r="442" spans="1:23" ht="14.2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</row>
    <row r="443" spans="1:23" ht="14.2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</row>
    <row r="444" spans="1:23" ht="14.2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</row>
    <row r="445" spans="1:23" ht="14.2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</row>
    <row r="446" spans="1:23" ht="14.2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</row>
    <row r="447" spans="1:23" ht="14.2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</row>
    <row r="448" spans="1:23" ht="14.2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</row>
    <row r="449" spans="1:23" ht="14.2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</row>
    <row r="450" spans="1:23" ht="14.2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</row>
    <row r="451" spans="1:23" ht="14.2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</row>
    <row r="452" spans="1:23" ht="14.2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</row>
    <row r="453" spans="1:23" ht="14.2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</row>
    <row r="454" spans="1:23" ht="14.2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</row>
    <row r="455" spans="1:23" ht="14.2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</row>
    <row r="456" spans="1:23" ht="14.2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</row>
    <row r="457" spans="1:23" ht="14.2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</row>
    <row r="458" spans="1:23" ht="14.2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</row>
    <row r="459" spans="1:23" ht="14.2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</row>
    <row r="460" spans="1:23" ht="14.2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</row>
    <row r="461" spans="1:23" ht="14.2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</row>
    <row r="462" spans="1:23" ht="14.2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</row>
    <row r="463" spans="1:23" ht="14.2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</row>
    <row r="464" spans="1:23" ht="14.2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</row>
    <row r="465" spans="1:23" ht="14.2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</row>
    <row r="466" spans="1:23" ht="14.2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</row>
    <row r="467" spans="1:23" ht="14.2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</row>
    <row r="468" spans="1:23" ht="14.2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</row>
    <row r="469" spans="1:23" ht="14.2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</row>
    <row r="470" spans="1:23" ht="14.2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</row>
    <row r="471" spans="1:23" ht="14.2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</row>
    <row r="472" spans="1:23" ht="14.2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</row>
    <row r="473" spans="1:23" ht="14.2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</row>
    <row r="474" spans="1:23" ht="14.2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</row>
    <row r="475" spans="1:23" ht="14.2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</row>
    <row r="476" spans="1:23" ht="14.2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</row>
    <row r="477" spans="1:23" ht="14.2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</row>
    <row r="478" spans="1:23" ht="14.2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</row>
    <row r="479" spans="1:23" ht="14.2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</row>
    <row r="480" spans="1:23" ht="14.2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</row>
    <row r="481" spans="1:23" ht="14.2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</row>
    <row r="482" spans="1:23" ht="14.2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</row>
    <row r="483" spans="1:23" ht="14.2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</row>
    <row r="484" spans="1:23" ht="14.2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</row>
    <row r="485" spans="1:23" ht="14.2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</row>
    <row r="486" spans="1:23" ht="14.2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</row>
    <row r="487" spans="1:23" ht="14.2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</row>
    <row r="488" spans="1:23" ht="14.2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</row>
    <row r="489" spans="1:23" ht="14.2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</row>
    <row r="490" spans="1:23" ht="14.2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</row>
    <row r="491" spans="1:23" ht="14.2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</row>
    <row r="492" spans="1:23" ht="14.2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</row>
    <row r="493" spans="1:23" ht="14.2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</row>
    <row r="494" spans="1:23" ht="14.2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</row>
    <row r="495" spans="1:23" ht="14.2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</row>
    <row r="496" spans="1:23" ht="14.2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</row>
    <row r="497" spans="1:23" ht="14.2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</row>
    <row r="498" spans="1:23" ht="14.2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</row>
    <row r="499" spans="1:23" ht="14.2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</row>
    <row r="500" spans="1:23" ht="14.2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</row>
    <row r="501" spans="1:23" ht="14.2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</row>
    <row r="502" spans="1:23" ht="14.2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</row>
    <row r="503" spans="1:23" ht="14.2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</row>
    <row r="504" spans="1:23" ht="14.2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</row>
    <row r="505" spans="1:23" ht="14.2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</row>
    <row r="506" spans="1:23" ht="14.2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</row>
    <row r="507" spans="1:23" ht="14.2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</row>
    <row r="508" spans="1:23" ht="14.2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</row>
    <row r="509" spans="1:23" ht="14.2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</row>
    <row r="510" spans="1:23" ht="14.2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</row>
    <row r="511" spans="1:23" ht="14.2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</row>
    <row r="512" spans="1:23" ht="14.2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</row>
    <row r="513" spans="1:23" ht="14.2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</row>
    <row r="514" spans="1:23" ht="14.2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</row>
    <row r="515" spans="1:23" ht="14.2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</row>
    <row r="516" spans="1:23" ht="14.2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</row>
    <row r="517" spans="1:23" ht="14.2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</row>
    <row r="518" spans="1:23" ht="14.2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</row>
    <row r="519" spans="1:23" ht="14.2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</row>
    <row r="520" spans="1:23" ht="14.2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</row>
    <row r="521" spans="1:23" ht="14.2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</row>
    <row r="522" spans="1:23" ht="14.2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</row>
    <row r="523" spans="1:23" ht="14.2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</row>
    <row r="524" spans="1:23" ht="14.2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</row>
    <row r="525" spans="1:23" ht="14.2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</row>
    <row r="526" spans="1:23" ht="14.2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</row>
    <row r="527" spans="1:23" ht="14.2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</row>
    <row r="528" spans="1:23" ht="14.2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</row>
    <row r="529" spans="1:23" ht="14.2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</row>
    <row r="530" spans="1:23" ht="14.2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</row>
    <row r="531" spans="1:23" ht="14.2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</row>
    <row r="532" spans="1:23" ht="14.2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</row>
    <row r="533" spans="1:23" ht="14.2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</row>
    <row r="534" spans="1:23" ht="14.2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</row>
    <row r="535" spans="1:23" ht="14.2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</row>
    <row r="536" spans="1:23" ht="14.2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</row>
    <row r="537" spans="1:23" ht="14.2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</row>
    <row r="538" spans="1:23" ht="14.2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</row>
    <row r="539" spans="1:23" ht="14.2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</row>
    <row r="540" spans="1:23" ht="14.2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</row>
    <row r="541" spans="1:23" ht="14.2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</row>
    <row r="542" spans="1:23" ht="14.2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</row>
    <row r="543" spans="1:23" ht="14.2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</row>
    <row r="544" spans="1:23" ht="14.2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</row>
    <row r="545" spans="1:23" ht="14.2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</row>
    <row r="546" spans="1:23" ht="14.2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</row>
    <row r="547" spans="1:23" ht="14.2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</row>
    <row r="548" spans="1:23" ht="14.2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</row>
    <row r="549" spans="1:23" ht="14.2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</row>
    <row r="550" spans="1:23" ht="14.2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</row>
    <row r="551" spans="1:23" ht="14.2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</row>
    <row r="552" spans="1:23" ht="14.2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</row>
    <row r="553" spans="1:23" ht="14.2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</row>
    <row r="554" spans="1:23" ht="14.2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</row>
    <row r="555" spans="1:23" ht="14.2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</row>
    <row r="556" spans="1:23" ht="14.2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</row>
    <row r="557" spans="1:23" ht="14.2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</row>
    <row r="558" spans="1:23" ht="14.2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</row>
    <row r="559" spans="1:23" ht="14.2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</row>
    <row r="560" spans="1:23" ht="14.2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</row>
    <row r="561" spans="1:23" ht="14.2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</row>
    <row r="562" spans="1:23" ht="14.2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</row>
    <row r="563" spans="1:23" ht="14.2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</row>
    <row r="564" spans="1:23" ht="14.2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</row>
    <row r="565" spans="1:23" ht="14.2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</row>
    <row r="566" spans="1:23" ht="14.2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</row>
    <row r="567" spans="1:23" ht="14.2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</row>
    <row r="568" spans="1:23" ht="14.2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</row>
    <row r="569" spans="1:23" ht="14.2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</row>
    <row r="570" spans="1:23" ht="14.2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</row>
    <row r="571" spans="1:23" ht="14.2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</row>
    <row r="572" spans="1:23" ht="14.2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</row>
    <row r="573" spans="1:23" ht="14.2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</row>
    <row r="574" spans="1:23" ht="14.2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</row>
    <row r="575" spans="1:23" ht="14.2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</row>
    <row r="576" spans="1:23" ht="14.2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</row>
    <row r="577" spans="1:23" ht="14.2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</row>
    <row r="578" spans="1:23" ht="14.2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</row>
    <row r="579" spans="1:23" ht="14.2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</row>
    <row r="580" spans="1:23" ht="14.2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</row>
    <row r="581" spans="1:23" ht="14.2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</row>
    <row r="582" spans="1:23" ht="14.2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</row>
    <row r="583" spans="1:23" ht="14.2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</row>
    <row r="584" spans="1:23" ht="14.2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</row>
    <row r="585" spans="1:23" ht="14.2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</row>
    <row r="586" spans="1:23" ht="14.2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</row>
    <row r="587" spans="1:23" ht="14.2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</row>
    <row r="588" spans="1:23" ht="14.2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</row>
    <row r="589" spans="1:23" ht="14.2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</row>
    <row r="590" spans="1:23" ht="14.2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</row>
    <row r="591" spans="1:23" ht="14.2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</row>
    <row r="592" spans="1:23" ht="14.2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</row>
    <row r="593" spans="1:23" ht="14.2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</row>
    <row r="594" spans="1:23" ht="14.2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</row>
    <row r="595" spans="1:23" ht="14.2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</row>
    <row r="596" spans="1:23" ht="14.2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</row>
    <row r="597" spans="1:23" ht="14.2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</row>
    <row r="598" spans="1:23" ht="14.2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</row>
    <row r="599" spans="1:23" ht="14.2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</row>
    <row r="600" spans="1:23" ht="14.2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</row>
    <row r="601" spans="1:23" ht="14.2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</row>
    <row r="602" spans="1:23" ht="14.2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</row>
    <row r="603" spans="1:23" ht="14.2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</row>
    <row r="604" spans="1:23" ht="14.2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</row>
    <row r="605" spans="1:23" ht="14.2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</row>
    <row r="606" spans="1:23" ht="14.2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</row>
    <row r="607" spans="1:23" ht="14.2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</row>
    <row r="608" spans="1:23" ht="14.2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</row>
    <row r="609" spans="1:23" ht="14.2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</row>
    <row r="610" spans="1:23" ht="14.2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</row>
    <row r="611" spans="1:23" ht="14.2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</row>
    <row r="612" spans="1:23" ht="14.2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</row>
    <row r="613" spans="1:23" ht="14.2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</row>
    <row r="614" spans="1:23" ht="14.2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</row>
    <row r="615" spans="1:23" ht="14.2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</row>
    <row r="616" spans="1:23" ht="14.2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</row>
    <row r="617" spans="1:23" ht="14.2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</row>
    <row r="618" spans="1:23" ht="14.2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</row>
    <row r="619" spans="1:23" ht="14.2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</row>
    <row r="620" spans="1:23" ht="14.2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</row>
    <row r="621" spans="1:23" ht="14.2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</row>
    <row r="622" spans="1:23" ht="14.2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</row>
    <row r="623" spans="1:23" ht="14.2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</row>
    <row r="624" spans="1:23" ht="14.2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</row>
    <row r="625" spans="1:23" ht="14.2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</row>
    <row r="626" spans="1:23" ht="14.2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</row>
    <row r="627" spans="1:23" ht="14.2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</row>
    <row r="628" spans="1:23" ht="14.2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</row>
    <row r="629" spans="1:23" ht="14.2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</row>
    <row r="630" spans="1:23" ht="14.2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</row>
    <row r="631" spans="1:23" ht="14.2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</row>
    <row r="632" spans="1:23" ht="14.2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</row>
    <row r="633" spans="1:23" ht="14.2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</row>
    <row r="634" spans="1:23" ht="14.2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</row>
    <row r="635" spans="1:23" ht="14.2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</row>
    <row r="636" spans="1:23" ht="14.2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</row>
    <row r="637" spans="1:23" ht="14.2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</row>
    <row r="638" spans="1:23" ht="14.2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</row>
    <row r="639" spans="1:23" ht="14.2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</row>
    <row r="640" spans="1:23" ht="14.2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</row>
    <row r="641" spans="1:23" ht="14.2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</row>
    <row r="642" spans="1:23" ht="14.2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</row>
    <row r="643" spans="1:23" ht="14.2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</row>
    <row r="644" spans="1:23" ht="14.2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</row>
    <row r="645" spans="1:23" ht="14.2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</row>
    <row r="646" spans="1:23" ht="14.2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</row>
    <row r="647" spans="1:23" ht="14.2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</row>
    <row r="648" spans="1:23" ht="14.2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</row>
    <row r="649" spans="1:23" ht="14.2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</row>
    <row r="650" spans="1:23" ht="14.2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</row>
    <row r="651" spans="1:23" ht="14.2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</row>
    <row r="652" spans="1:23" ht="14.2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</row>
    <row r="653" spans="1:23" ht="14.2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</row>
    <row r="654" spans="1:23" ht="14.2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</row>
    <row r="655" spans="1:23" ht="14.2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</row>
    <row r="656" spans="1:23" ht="14.2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</row>
    <row r="657" spans="1:23" ht="14.2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</row>
    <row r="658" spans="1:23" ht="14.2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</row>
    <row r="659" spans="1:23" ht="14.2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</row>
    <row r="660" spans="1:23" ht="14.2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</row>
    <row r="661" spans="1:23" ht="14.2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</row>
    <row r="662" spans="1:23" ht="14.2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</row>
    <row r="663" spans="1:23" ht="14.2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</row>
    <row r="664" spans="1:23" ht="14.2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</row>
    <row r="665" spans="1:23" ht="14.2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</row>
    <row r="666" spans="1:23" ht="14.2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</row>
    <row r="667" spans="1:23" ht="14.2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</row>
    <row r="668" spans="1:23" ht="14.2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</row>
    <row r="669" spans="1:23" ht="14.2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</row>
    <row r="670" spans="1:23" ht="14.2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</row>
    <row r="671" spans="1:23" ht="14.2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</row>
    <row r="672" spans="1:23" ht="14.2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</row>
    <row r="673" spans="1:23" ht="14.2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</row>
    <row r="674" spans="1:23" ht="14.2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</row>
    <row r="675" spans="1:23" ht="14.2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</row>
    <row r="676" spans="1:23" ht="14.2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</row>
    <row r="677" spans="1:23" ht="14.2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</row>
    <row r="678" spans="1:23" ht="14.2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</row>
    <row r="679" spans="1:23" ht="14.2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</row>
    <row r="680" spans="1:23" ht="14.2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</row>
    <row r="681" spans="1:23" ht="14.2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</row>
    <row r="682" spans="1:23" ht="14.2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</row>
    <row r="683" spans="1:23" ht="14.2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</row>
    <row r="684" spans="1:23" ht="14.2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</row>
    <row r="685" spans="1:23" ht="14.2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</row>
    <row r="686" spans="1:23" ht="14.2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</row>
    <row r="687" spans="1:23" ht="14.2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</row>
    <row r="688" spans="1:23" ht="14.2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</row>
    <row r="689" spans="1:23" ht="14.2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</row>
    <row r="690" spans="1:23" ht="14.2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</row>
    <row r="691" spans="1:23" ht="14.2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</row>
    <row r="692" spans="1:23" ht="14.2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</row>
    <row r="693" spans="1:23" ht="14.2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</row>
    <row r="694" spans="1:23" ht="14.2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</row>
    <row r="695" spans="1:23" ht="14.2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</row>
    <row r="696" spans="1:23" ht="14.2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</row>
    <row r="697" spans="1:23" ht="14.2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</row>
    <row r="698" spans="1:23" ht="14.2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</row>
    <row r="699" spans="1:23" ht="14.2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</row>
    <row r="700" spans="1:23" ht="14.2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</row>
    <row r="701" spans="1:23" ht="14.2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</row>
    <row r="702" spans="1:23" ht="14.2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</row>
    <row r="703" spans="1:23" ht="14.2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</row>
    <row r="704" spans="1:23" ht="14.2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</row>
    <row r="705" spans="1:23" ht="14.2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</row>
    <row r="706" spans="1:23" ht="14.2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</row>
    <row r="707" spans="1:23" ht="14.2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</row>
    <row r="708" spans="1:23" ht="14.2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</row>
    <row r="709" spans="1:23" ht="14.2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</row>
    <row r="710" spans="1:23" ht="14.2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</row>
    <row r="711" spans="1:23" ht="14.2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</row>
    <row r="712" spans="1:23" ht="14.2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</row>
    <row r="713" spans="1:23" ht="14.2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</row>
    <row r="714" spans="1:23" ht="14.2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</row>
    <row r="715" spans="1:23" ht="14.2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</row>
    <row r="716" spans="1:23" ht="14.2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</row>
    <row r="717" spans="1:23" ht="14.2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</row>
    <row r="718" spans="1:23" ht="14.2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</row>
    <row r="719" spans="1:23" ht="14.2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</row>
    <row r="720" spans="1:23" ht="14.2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</row>
    <row r="721" spans="1:23" ht="14.2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</row>
    <row r="722" spans="1:23" ht="14.2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</row>
    <row r="723" spans="1:23" ht="14.2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</row>
    <row r="724" spans="1:23" ht="14.2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</row>
    <row r="725" spans="1:23" ht="14.2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</row>
    <row r="726" spans="1:23" ht="14.2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</row>
    <row r="727" spans="1:23" ht="14.2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</row>
    <row r="728" spans="1:23" ht="14.2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</row>
    <row r="729" spans="1:23" ht="14.2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</row>
    <row r="730" spans="1:23" ht="14.2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</row>
    <row r="731" spans="1:23" ht="14.2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</row>
    <row r="732" spans="1:23" ht="14.2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</row>
    <row r="733" spans="1:23" ht="14.2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</row>
    <row r="734" spans="1:23" ht="14.2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</row>
    <row r="735" spans="1:23" ht="14.2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</row>
    <row r="736" spans="1:23" ht="14.2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</row>
    <row r="737" spans="1:23" ht="14.2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</row>
    <row r="738" spans="1:23" ht="14.2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</row>
    <row r="739" spans="1:23" ht="14.2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</row>
    <row r="740" spans="1:23" ht="14.2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</row>
    <row r="741" spans="1:23" ht="14.2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</row>
    <row r="742" spans="1:23" ht="14.2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</row>
    <row r="743" spans="1:23" ht="14.2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</row>
    <row r="744" spans="1:23" ht="14.2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</row>
    <row r="745" spans="1:23" ht="14.2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</row>
    <row r="746" spans="1:23" ht="14.2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</row>
    <row r="747" spans="1:23" ht="14.2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</row>
    <row r="748" spans="1:23" ht="14.2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</row>
    <row r="749" spans="1:23" ht="14.2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</row>
    <row r="750" spans="1:23" ht="14.2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</row>
    <row r="751" spans="1:23" ht="14.2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</row>
    <row r="752" spans="1:23" ht="14.2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</row>
    <row r="753" spans="1:23" ht="14.2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</row>
    <row r="754" spans="1:23" ht="14.2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</row>
    <row r="755" spans="1:23" ht="14.2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</row>
    <row r="756" spans="1:23" ht="14.2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</row>
    <row r="757" spans="1:23" ht="14.2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</row>
    <row r="758" spans="1:23" ht="14.2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</row>
    <row r="759" spans="1:23" ht="14.2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</row>
    <row r="760" spans="1:23" ht="14.2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</row>
    <row r="761" spans="1:23" ht="14.2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</row>
    <row r="762" spans="1:23" ht="14.2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</row>
    <row r="763" spans="1:23" ht="14.2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</row>
    <row r="764" spans="1:23" ht="14.2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</row>
    <row r="765" spans="1:23" ht="14.2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</row>
    <row r="766" spans="1:23" ht="14.2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</row>
    <row r="767" spans="1:23" ht="14.2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</row>
    <row r="768" spans="1:23" ht="14.2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</row>
    <row r="769" spans="1:23" ht="14.2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</row>
    <row r="770" spans="1:23" ht="14.2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</row>
    <row r="771" spans="1:23" ht="14.2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</row>
    <row r="772" spans="1:23" ht="14.2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</row>
    <row r="773" spans="1:23" ht="14.2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</row>
    <row r="774" spans="1:23" ht="14.2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</row>
    <row r="775" spans="1:23" ht="14.2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</row>
    <row r="776" spans="1:23" ht="14.2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</row>
    <row r="777" spans="1:23" ht="14.2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</row>
    <row r="778" spans="1:23" ht="14.2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</row>
    <row r="779" spans="1:23" ht="14.2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</row>
    <row r="780" spans="1:23" ht="14.2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</row>
    <row r="781" spans="1:23" ht="14.2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</row>
    <row r="782" spans="1:23" ht="14.2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</row>
    <row r="783" spans="1:23" ht="14.2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</row>
    <row r="784" spans="1:23" ht="14.2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</row>
    <row r="785" spans="1:23" ht="14.2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</row>
    <row r="786" spans="1:23" ht="14.2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</row>
    <row r="787" spans="1:23" ht="14.2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</row>
    <row r="788" spans="1:23" ht="14.2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</row>
    <row r="789" spans="1:23" ht="14.2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</row>
    <row r="790" spans="1:23" ht="14.2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</row>
    <row r="791" spans="1:23" ht="14.2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</row>
    <row r="792" spans="1:23" ht="14.2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</row>
    <row r="793" spans="1:23" ht="14.2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</row>
    <row r="794" spans="1:23" ht="14.2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</row>
    <row r="795" spans="1:23" ht="14.2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</row>
    <row r="796" spans="1:23" ht="14.2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</row>
    <row r="797" spans="1:23" ht="14.2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</row>
    <row r="798" spans="1:23" ht="14.2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</row>
    <row r="799" spans="1:23" ht="14.2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</row>
    <row r="800" spans="1:23" ht="14.2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</row>
    <row r="801" spans="1:23" ht="14.2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</row>
    <row r="802" spans="1:23" ht="14.2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</row>
    <row r="803" spans="1:23" ht="14.2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</row>
    <row r="804" spans="1:23" ht="14.2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</row>
    <row r="805" spans="1:23" ht="14.2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</row>
    <row r="806" spans="1:23" ht="14.2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</row>
    <row r="807" spans="1:23" ht="14.2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</row>
    <row r="808" spans="1:23" ht="14.2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</row>
    <row r="809" spans="1:23" ht="14.2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</row>
    <row r="810" spans="1:23" ht="14.2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</row>
    <row r="811" spans="1:23" ht="14.2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</row>
    <row r="812" spans="1:23" ht="14.2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</row>
    <row r="813" spans="1:23" ht="14.2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</row>
    <row r="814" spans="1:23" ht="14.2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</row>
    <row r="815" spans="1:23" ht="14.2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</row>
    <row r="816" spans="1:23" ht="14.2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</row>
    <row r="817" spans="1:23" ht="14.2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</row>
    <row r="818" spans="1:23" ht="14.2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</row>
    <row r="819" spans="1:23" ht="14.2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</row>
    <row r="820" spans="1:23" ht="14.2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</row>
    <row r="821" spans="1:23" ht="14.2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</row>
    <row r="822" spans="1:23" ht="14.2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</row>
    <row r="823" spans="1:23" ht="14.2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</row>
    <row r="824" spans="1:23" ht="14.2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</row>
    <row r="825" spans="1:23" ht="14.2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</row>
    <row r="826" spans="1:23" ht="14.2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</row>
    <row r="827" spans="1:23" ht="14.2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</row>
    <row r="828" spans="1:23" ht="14.2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</row>
    <row r="829" spans="1:23" ht="14.2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</row>
    <row r="830" spans="1:23" ht="14.2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</row>
    <row r="831" spans="1:23" ht="14.2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</row>
    <row r="832" spans="1:23" ht="14.2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</row>
    <row r="833" spans="1:23" ht="14.2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</row>
    <row r="834" spans="1:23" ht="14.2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</row>
    <row r="835" spans="1:23" ht="14.2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</row>
    <row r="836" spans="1:23" ht="14.2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</row>
    <row r="837" spans="1:23" ht="14.2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</row>
    <row r="838" spans="1:23" ht="14.2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</row>
    <row r="839" spans="1:23" ht="14.2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</row>
    <row r="840" spans="1:23" ht="14.2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</row>
    <row r="841" spans="1:23" ht="14.2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</row>
    <row r="842" spans="1:23" ht="14.2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</row>
    <row r="843" spans="1:23" ht="14.2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</row>
    <row r="844" spans="1:23" ht="14.2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</row>
    <row r="845" spans="1:23" ht="14.2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</row>
    <row r="846" spans="1:23" ht="14.2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</row>
    <row r="847" spans="1:23" ht="14.2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</row>
    <row r="848" spans="1:23" ht="14.2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</row>
    <row r="849" spans="1:23" ht="14.2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</row>
    <row r="850" spans="1:23" ht="14.2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</row>
    <row r="851" spans="1:23" ht="14.2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</row>
    <row r="852" spans="1:23" ht="14.2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</row>
    <row r="853" spans="1:23" ht="14.2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</row>
    <row r="854" spans="1:23" ht="14.2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</row>
    <row r="855" spans="1:23" ht="14.2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</row>
    <row r="856" spans="1:23" ht="14.2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</row>
    <row r="857" spans="1:23" ht="14.2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</row>
    <row r="858" spans="1:23" ht="14.2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</row>
    <row r="859" spans="1:23" ht="14.2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</row>
    <row r="860" spans="1:23" ht="14.2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</row>
    <row r="861" spans="1:23" ht="14.2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</row>
    <row r="862" spans="1:23" ht="14.2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</row>
    <row r="863" spans="1:23" ht="14.2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</row>
    <row r="864" spans="1:23" ht="14.2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</row>
    <row r="865" spans="1:23" ht="14.2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</row>
    <row r="866" spans="1:23" ht="14.2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</row>
    <row r="867" spans="1:23" ht="14.2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</row>
    <row r="868" spans="1:23" ht="14.2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</row>
    <row r="869" spans="1:23" ht="14.2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</row>
    <row r="870" spans="1:23" ht="14.2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</row>
    <row r="871" spans="1:23" ht="14.2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</row>
    <row r="872" spans="1:23" ht="14.2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</row>
    <row r="873" spans="1:23" ht="14.2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</row>
    <row r="874" spans="1:23" ht="14.2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</row>
    <row r="875" spans="1:23" ht="14.2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</row>
    <row r="876" spans="1:23" ht="14.2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</row>
    <row r="877" spans="1:23" ht="14.2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</row>
    <row r="878" spans="1:23" ht="14.2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</row>
    <row r="879" spans="1:23" ht="14.2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</row>
    <row r="880" spans="1:23" ht="14.2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</row>
    <row r="881" spans="1:23" ht="14.2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</row>
    <row r="882" spans="1:23" ht="14.2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</row>
    <row r="883" spans="1:23" ht="14.2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</row>
    <row r="884" spans="1:23" ht="14.2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</row>
    <row r="885" spans="1:23" ht="14.2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</row>
    <row r="886" spans="1:23" ht="14.2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</row>
    <row r="887" spans="1:23" ht="14.2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</row>
    <row r="888" spans="1:23" ht="14.2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</row>
    <row r="889" spans="1:23" ht="14.2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</row>
    <row r="890" spans="1:23" ht="14.2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</row>
    <row r="891" spans="1:23" ht="14.2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</row>
    <row r="892" spans="1:23" ht="14.2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</row>
    <row r="893" spans="1:23" ht="14.2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</row>
    <row r="894" spans="1:23" ht="14.2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</row>
    <row r="895" spans="1:23" ht="14.2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</row>
    <row r="896" spans="1:23" ht="14.2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</row>
    <row r="897" spans="1:23" ht="14.2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</row>
    <row r="898" spans="1:23" ht="14.2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</row>
    <row r="899" spans="1:23" ht="14.2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</row>
    <row r="900" spans="1:23" ht="14.2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</row>
    <row r="901" spans="1:23" ht="14.2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</row>
    <row r="902" spans="1:23" ht="14.2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</row>
    <row r="903" spans="1:23" ht="14.2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</row>
    <row r="904" spans="1:23" ht="14.2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</row>
    <row r="905" spans="1:23" ht="14.2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</row>
    <row r="906" spans="1:23" ht="14.2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</row>
    <row r="907" spans="1:23" ht="14.2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</row>
    <row r="908" spans="1:23" ht="14.2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</row>
    <row r="909" spans="1:23" ht="14.2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</row>
    <row r="910" spans="1:23" ht="14.2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</row>
    <row r="911" spans="1:23" ht="14.2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</row>
    <row r="912" spans="1:23" ht="14.2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</row>
    <row r="913" spans="1:23" ht="14.2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</row>
    <row r="914" spans="1:23" ht="14.2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</row>
    <row r="915" spans="1:23" ht="14.2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</row>
    <row r="916" spans="1:23" ht="14.2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</row>
    <row r="917" spans="1:23" ht="14.2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</row>
    <row r="918" spans="1:23" ht="14.2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</row>
    <row r="919" spans="1:23" ht="14.2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</row>
    <row r="920" spans="1:23" ht="14.2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</row>
    <row r="921" spans="1:23" ht="14.2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</row>
    <row r="922" spans="1:23" ht="14.2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</row>
    <row r="923" spans="1:23" ht="14.2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</row>
    <row r="924" spans="1:23" ht="14.2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</row>
    <row r="925" spans="1:23" ht="14.2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</row>
    <row r="926" spans="1:23" ht="14.2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</row>
    <row r="927" spans="1:23" ht="14.2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</row>
    <row r="928" spans="1:23" ht="14.2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</row>
    <row r="929" spans="1:23" ht="14.2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</row>
    <row r="930" spans="1:23" ht="14.2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</row>
    <row r="931" spans="1:23" ht="14.2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</row>
    <row r="932" spans="1:23" ht="14.2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</row>
    <row r="933" spans="1:23" ht="14.2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</row>
    <row r="934" spans="1:23" ht="14.2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</row>
    <row r="935" spans="1:23" ht="14.2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</row>
    <row r="936" spans="1:23" ht="14.2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</row>
    <row r="937" spans="1:23" ht="14.2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</row>
    <row r="938" spans="1:23" ht="14.2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</row>
    <row r="939" spans="1:23" ht="14.2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</row>
    <row r="940" spans="1:23" ht="14.2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</row>
    <row r="941" spans="1:23" ht="14.2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</row>
    <row r="942" spans="1:23" ht="14.2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</row>
    <row r="943" spans="1:23" ht="14.2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</row>
    <row r="944" spans="1:23" ht="14.2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</row>
    <row r="945" spans="1:23" ht="14.2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</row>
    <row r="946" spans="1:23" ht="14.2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</row>
    <row r="947" spans="1:23" ht="14.2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</row>
    <row r="948" spans="1:23" ht="14.2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</row>
    <row r="949" spans="1:23" ht="14.2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</row>
    <row r="950" spans="1:23" ht="14.2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</row>
    <row r="951" spans="1:23" ht="14.2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</row>
    <row r="952" spans="1:23" ht="14.2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</row>
    <row r="953" spans="1:23" ht="14.2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</row>
    <row r="954" spans="1:23" ht="14.2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</row>
    <row r="955" spans="1:23" ht="14.2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</row>
    <row r="956" spans="1:23" ht="14.2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</row>
    <row r="957" spans="1:23" ht="14.2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</row>
    <row r="958" spans="1:23" ht="14.2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</row>
    <row r="959" spans="1:23" ht="14.2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</row>
    <row r="960" spans="1:23" ht="14.2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</row>
    <row r="961" spans="1:23" ht="14.2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</row>
    <row r="962" spans="1:23" ht="14.2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</row>
    <row r="963" spans="1:23" ht="14.2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</row>
    <row r="964" spans="1:23" ht="14.2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</row>
    <row r="965" spans="1:23" ht="14.2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</row>
    <row r="966" spans="1:23" ht="14.2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</row>
    <row r="967" spans="1:23" ht="14.2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</row>
    <row r="968" spans="1:23" ht="14.2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</row>
    <row r="969" spans="1:23" ht="14.2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</row>
    <row r="970" spans="1:23" ht="14.2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</row>
    <row r="971" spans="1:23" ht="14.2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</row>
    <row r="972" spans="1:23" ht="14.2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</row>
    <row r="973" spans="1:23" ht="14.2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</row>
    <row r="974" spans="1:23" ht="14.2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</row>
    <row r="975" spans="1:23" ht="14.2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</row>
    <row r="976" spans="1:23" ht="14.2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</row>
    <row r="977" spans="1:23" ht="14.2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</row>
    <row r="978" spans="1:23" ht="14.2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</row>
    <row r="979" spans="1:23" ht="14.2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</row>
    <row r="980" spans="1:23" ht="14.2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</row>
    <row r="981" spans="1:23" ht="14.2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</row>
    <row r="982" spans="1:23" ht="14.2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</row>
    <row r="983" spans="1:23" ht="14.2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</row>
    <row r="984" spans="1:23" ht="14.2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</row>
    <row r="985" spans="1:23" ht="14.2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</row>
    <row r="986" spans="1:23" ht="14.2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</row>
    <row r="987" spans="1:23" ht="14.2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</row>
    <row r="988" spans="1:23" ht="14.2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</row>
    <row r="989" spans="1:23" ht="14.2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</row>
    <row r="990" spans="1:23" ht="14.2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</row>
    <row r="991" spans="1:23" ht="14.2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</row>
    <row r="992" spans="1:23" ht="14.2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</row>
    <row r="993" spans="1:23" ht="14.2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</row>
    <row r="994" spans="1:23" ht="14.2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</row>
    <row r="995" spans="1:23" ht="14.2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</row>
    <row r="996" spans="1:23" ht="14.2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</row>
    <row r="997" spans="1:23" ht="14.2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</row>
    <row r="998" spans="1:23" ht="14.2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</row>
    <row r="999" spans="1:23" ht="14.2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</row>
  </sheetData>
  <sheetProtection password="C59B" sheet="1" objects="1" scenarios="1"/>
  <mergeCells count="131">
    <mergeCell ref="B140:I140"/>
    <mergeCell ref="C141:H141"/>
    <mergeCell ref="B144:K159"/>
    <mergeCell ref="B131:J131"/>
    <mergeCell ref="B132:I132"/>
    <mergeCell ref="C133:I133"/>
    <mergeCell ref="C134:I134"/>
    <mergeCell ref="C135:I135"/>
    <mergeCell ref="C136:I136"/>
    <mergeCell ref="C137:I137"/>
    <mergeCell ref="C138:I138"/>
    <mergeCell ref="C139:I139"/>
    <mergeCell ref="C120:H120"/>
    <mergeCell ref="C121:H121"/>
    <mergeCell ref="C122:H122"/>
    <mergeCell ref="C123:H123"/>
    <mergeCell ref="C124:H124"/>
    <mergeCell ref="C125:H125"/>
    <mergeCell ref="C126:H126"/>
    <mergeCell ref="C127:H127"/>
    <mergeCell ref="B128:H128"/>
    <mergeCell ref="B110:J110"/>
    <mergeCell ref="C111:H111"/>
    <mergeCell ref="C112:H112"/>
    <mergeCell ref="C113:H113"/>
    <mergeCell ref="C114:H114"/>
    <mergeCell ref="C115:H115"/>
    <mergeCell ref="B116:H116"/>
    <mergeCell ref="B117:J117"/>
    <mergeCell ref="B119:J119"/>
    <mergeCell ref="B98:H98"/>
    <mergeCell ref="B99:I99"/>
    <mergeCell ref="C100:H100"/>
    <mergeCell ref="B101:H101"/>
    <mergeCell ref="B103:J103"/>
    <mergeCell ref="B104:I104"/>
    <mergeCell ref="C105:I105"/>
    <mergeCell ref="C106:I106"/>
    <mergeCell ref="B107:I107"/>
    <mergeCell ref="B89:I89"/>
    <mergeCell ref="C90:H90"/>
    <mergeCell ref="C91:H91"/>
    <mergeCell ref="C92:H92"/>
    <mergeCell ref="C93:H93"/>
    <mergeCell ref="C94:H94"/>
    <mergeCell ref="C95:H95"/>
    <mergeCell ref="B96:H96"/>
    <mergeCell ref="B97:J97"/>
    <mergeCell ref="C79:H79"/>
    <mergeCell ref="C80:H80"/>
    <mergeCell ref="C81:H81"/>
    <mergeCell ref="C82:H82"/>
    <mergeCell ref="C83:H83"/>
    <mergeCell ref="B84:H84"/>
    <mergeCell ref="B85:J85"/>
    <mergeCell ref="B87:J87"/>
    <mergeCell ref="B88:H88"/>
    <mergeCell ref="B69:I69"/>
    <mergeCell ref="C70:I70"/>
    <mergeCell ref="C71:I71"/>
    <mergeCell ref="C72:I72"/>
    <mergeCell ref="B73:I73"/>
    <mergeCell ref="B74:J74"/>
    <mergeCell ref="B76:J76"/>
    <mergeCell ref="C77:H77"/>
    <mergeCell ref="B78:I78"/>
    <mergeCell ref="B59:H59"/>
    <mergeCell ref="C60:H60"/>
    <mergeCell ref="C61:H61"/>
    <mergeCell ref="C62:H62"/>
    <mergeCell ref="C63:H63"/>
    <mergeCell ref="C64:H64"/>
    <mergeCell ref="C65:H65"/>
    <mergeCell ref="B66:I66"/>
    <mergeCell ref="B68:J68"/>
    <mergeCell ref="C49:H49"/>
    <mergeCell ref="C50:H50"/>
    <mergeCell ref="C51:H51"/>
    <mergeCell ref="C52:H52"/>
    <mergeCell ref="C53:H53"/>
    <mergeCell ref="C54:H54"/>
    <mergeCell ref="C55:H55"/>
    <mergeCell ref="C56:H56"/>
    <mergeCell ref="B57:H57"/>
    <mergeCell ref="B37:I37"/>
    <mergeCell ref="B40:J40"/>
    <mergeCell ref="B41:H41"/>
    <mergeCell ref="B42:I42"/>
    <mergeCell ref="C43:H43"/>
    <mergeCell ref="C44:H44"/>
    <mergeCell ref="B45:H45"/>
    <mergeCell ref="B47:H47"/>
    <mergeCell ref="B48:I48"/>
    <mergeCell ref="C28:H28"/>
    <mergeCell ref="C29:H29"/>
    <mergeCell ref="C30:H30"/>
    <mergeCell ref="C31:H31"/>
    <mergeCell ref="C32:H32"/>
    <mergeCell ref="C33:H33"/>
    <mergeCell ref="C34:H34"/>
    <mergeCell ref="C35:H35"/>
    <mergeCell ref="C36:H36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2" firstPageNumber="0" orientation="portrait" horizontalDpi="300" verticalDpi="300" r:id="rId1"/>
  <headerFooter>
    <oddHeader>&amp;C&amp;A</oddHeader>
    <oddFooter>&amp;CPágina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Z842"/>
  <sheetViews>
    <sheetView showGridLines="0" topLeftCell="A376" zoomScale="85" zoomScaleNormal="85" workbookViewId="0">
      <selection activeCell="A3" activeCellId="3" sqref="I113 J3 I114 A3:I4"/>
    </sheetView>
  </sheetViews>
  <sheetFormatPr defaultColWidth="14.42578125" defaultRowHeight="12.75"/>
  <cols>
    <col min="1" max="1" width="17.42578125" style="26" customWidth="1"/>
    <col min="2" max="2" width="36.42578125" customWidth="1"/>
    <col min="3" max="3" width="13.28515625" customWidth="1"/>
    <col min="4" max="4" width="13.85546875" customWidth="1"/>
    <col min="5" max="5" width="15.28515625" customWidth="1"/>
    <col min="6" max="6" width="12.85546875" customWidth="1"/>
    <col min="7" max="7" width="31.5703125" customWidth="1"/>
    <col min="8" max="26" width="10.85546875" customWidth="1"/>
  </cols>
  <sheetData>
    <row r="1" spans="1:26" ht="36" customHeight="1">
      <c r="A1" s="27" t="s">
        <v>24</v>
      </c>
      <c r="B1" s="28" t="s">
        <v>25</v>
      </c>
      <c r="C1" s="29" t="s">
        <v>26</v>
      </c>
      <c r="D1" s="30" t="s">
        <v>27</v>
      </c>
      <c r="E1" s="29" t="s">
        <v>28</v>
      </c>
      <c r="F1" s="31" t="s">
        <v>29</v>
      </c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8" customHeight="1">
      <c r="A2" s="7" t="s">
        <v>30</v>
      </c>
      <c r="B2" s="6" t="s">
        <v>31</v>
      </c>
      <c r="C2" s="6"/>
      <c r="D2" s="6"/>
      <c r="E2" s="6"/>
      <c r="F2" s="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2.75" customHeight="1">
      <c r="A3" s="7"/>
      <c r="B3" s="32" t="s">
        <v>32</v>
      </c>
      <c r="C3" s="33">
        <v>4</v>
      </c>
      <c r="D3" s="34"/>
      <c r="E3" s="35">
        <f t="shared" ref="E3:E8" si="0">C3*D3</f>
        <v>0</v>
      </c>
      <c r="F3" s="36">
        <f t="shared" ref="F3:F8" si="1">E3/12</f>
        <v>0</v>
      </c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2.75" customHeight="1">
      <c r="A4" s="7"/>
      <c r="B4" s="32" t="s">
        <v>33</v>
      </c>
      <c r="C4" s="33">
        <v>4</v>
      </c>
      <c r="D4" s="34"/>
      <c r="E4" s="35">
        <f t="shared" si="0"/>
        <v>0</v>
      </c>
      <c r="F4" s="36">
        <f t="shared" si="1"/>
        <v>0</v>
      </c>
      <c r="G4" s="37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2.75" customHeight="1">
      <c r="A5" s="7"/>
      <c r="B5" s="32" t="s">
        <v>34</v>
      </c>
      <c r="C5" s="33">
        <v>2</v>
      </c>
      <c r="D5" s="34"/>
      <c r="E5" s="35">
        <f t="shared" si="0"/>
        <v>0</v>
      </c>
      <c r="F5" s="36">
        <f t="shared" si="1"/>
        <v>0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2.75" customHeight="1">
      <c r="A6" s="7"/>
      <c r="B6" s="32" t="s">
        <v>35</v>
      </c>
      <c r="C6" s="33">
        <v>4</v>
      </c>
      <c r="D6" s="34"/>
      <c r="E6" s="35">
        <f t="shared" si="0"/>
        <v>0</v>
      </c>
      <c r="F6" s="36">
        <f t="shared" si="1"/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2.75" customHeight="1">
      <c r="A7" s="7"/>
      <c r="B7" s="32" t="s">
        <v>36</v>
      </c>
      <c r="C7" s="33">
        <v>1</v>
      </c>
      <c r="D7" s="34"/>
      <c r="E7" s="35">
        <f t="shared" si="0"/>
        <v>0</v>
      </c>
      <c r="F7" s="36">
        <f t="shared" si="1"/>
        <v>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2.75" customHeight="1">
      <c r="A8" s="7"/>
      <c r="B8" s="38" t="s">
        <v>37</v>
      </c>
      <c r="C8" s="39">
        <v>1</v>
      </c>
      <c r="D8" s="34"/>
      <c r="E8" s="35">
        <f t="shared" si="0"/>
        <v>0</v>
      </c>
      <c r="F8" s="36">
        <f t="shared" si="1"/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2.75" customHeight="1">
      <c r="A9" s="7"/>
      <c r="B9" s="6" t="s">
        <v>38</v>
      </c>
      <c r="C9" s="6"/>
      <c r="D9" s="6"/>
      <c r="E9" s="6"/>
      <c r="F9" s="40">
        <f>SUM(F3:F8)</f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2.75" customHeight="1">
      <c r="A10" s="5"/>
      <c r="B10" s="5"/>
      <c r="C10" s="5"/>
      <c r="D10" s="5"/>
      <c r="E10" s="5"/>
      <c r="F10" s="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2.75" customHeight="1">
      <c r="A11" s="4" t="s">
        <v>39</v>
      </c>
      <c r="B11" s="6" t="s">
        <v>31</v>
      </c>
      <c r="C11" s="6"/>
      <c r="D11" s="6"/>
      <c r="E11" s="6"/>
      <c r="F11" s="6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2.75" customHeight="1">
      <c r="A12" s="4"/>
      <c r="B12" s="32" t="s">
        <v>32</v>
      </c>
      <c r="C12" s="33">
        <v>4</v>
      </c>
      <c r="D12" s="34"/>
      <c r="E12" s="35">
        <f t="shared" ref="E12:E17" si="2">C12*D12</f>
        <v>0</v>
      </c>
      <c r="F12" s="36">
        <f t="shared" ref="F12:F17" si="3">E12/12</f>
        <v>0</v>
      </c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2.75" customHeight="1">
      <c r="A13" s="4"/>
      <c r="B13" s="32" t="s">
        <v>33</v>
      </c>
      <c r="C13" s="33">
        <v>4</v>
      </c>
      <c r="D13" s="34"/>
      <c r="E13" s="35">
        <f t="shared" si="2"/>
        <v>0</v>
      </c>
      <c r="F13" s="36">
        <f t="shared" si="3"/>
        <v>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2.75" customHeight="1">
      <c r="A14" s="4"/>
      <c r="B14" s="32" t="s">
        <v>34</v>
      </c>
      <c r="C14" s="33">
        <v>2</v>
      </c>
      <c r="D14" s="34"/>
      <c r="E14" s="35">
        <f t="shared" si="2"/>
        <v>0</v>
      </c>
      <c r="F14" s="36">
        <f t="shared" si="3"/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2.75" customHeight="1">
      <c r="A15" s="4"/>
      <c r="B15" s="32" t="s">
        <v>35</v>
      </c>
      <c r="C15" s="33">
        <v>4</v>
      </c>
      <c r="D15" s="34"/>
      <c r="E15" s="35">
        <f t="shared" si="2"/>
        <v>0</v>
      </c>
      <c r="F15" s="36">
        <f t="shared" si="3"/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2.75" customHeight="1">
      <c r="A16" s="4"/>
      <c r="B16" s="32" t="s">
        <v>36</v>
      </c>
      <c r="C16" s="33">
        <v>1</v>
      </c>
      <c r="D16" s="34"/>
      <c r="E16" s="35">
        <f t="shared" si="2"/>
        <v>0</v>
      </c>
      <c r="F16" s="36">
        <f t="shared" si="3"/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2.75" customHeight="1">
      <c r="A17" s="4"/>
      <c r="B17" s="38" t="s">
        <v>37</v>
      </c>
      <c r="C17" s="39">
        <v>1</v>
      </c>
      <c r="D17" s="34"/>
      <c r="E17" s="35">
        <f t="shared" si="2"/>
        <v>0</v>
      </c>
      <c r="F17" s="36">
        <f t="shared" si="3"/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2.75" customHeight="1">
      <c r="A18" s="4"/>
      <c r="B18" s="6" t="s">
        <v>38</v>
      </c>
      <c r="C18" s="6"/>
      <c r="D18" s="6"/>
      <c r="E18" s="6"/>
      <c r="F18" s="40">
        <f>SUM(F12:F17)</f>
        <v>0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2.75" customHeight="1">
      <c r="A19" s="4"/>
      <c r="B19" s="6" t="s">
        <v>40</v>
      </c>
      <c r="C19" s="6"/>
      <c r="D19" s="6"/>
      <c r="E19" s="6"/>
      <c r="F19" s="6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2.75" customHeight="1">
      <c r="A20" s="4"/>
      <c r="B20" s="32" t="s">
        <v>41</v>
      </c>
      <c r="C20" s="33">
        <v>2</v>
      </c>
      <c r="D20" s="34"/>
      <c r="E20" s="35">
        <f t="shared" ref="E20:E34" si="4">C20*D20</f>
        <v>0</v>
      </c>
      <c r="F20" s="36">
        <f t="shared" ref="F20:F34" si="5">E20/12</f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2.75" customHeight="1">
      <c r="A21" s="4"/>
      <c r="B21" s="32" t="s">
        <v>42</v>
      </c>
      <c r="C21" s="33">
        <v>1</v>
      </c>
      <c r="D21" s="34"/>
      <c r="E21" s="35">
        <f t="shared" si="4"/>
        <v>0</v>
      </c>
      <c r="F21" s="36">
        <f t="shared" si="5"/>
        <v>0</v>
      </c>
      <c r="G21" s="37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2.75" customHeight="1">
      <c r="A22" s="4"/>
      <c r="B22" s="32" t="s">
        <v>43</v>
      </c>
      <c r="C22" s="33">
        <v>1</v>
      </c>
      <c r="D22" s="34"/>
      <c r="E22" s="35">
        <f t="shared" si="4"/>
        <v>0</v>
      </c>
      <c r="F22" s="36">
        <f t="shared" si="5"/>
        <v>0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25.5" customHeight="1">
      <c r="A23" s="4"/>
      <c r="B23" s="42" t="s">
        <v>44</v>
      </c>
      <c r="C23" s="33">
        <v>2</v>
      </c>
      <c r="D23" s="34"/>
      <c r="E23" s="35">
        <f t="shared" si="4"/>
        <v>0</v>
      </c>
      <c r="F23" s="36">
        <f t="shared" si="5"/>
        <v>0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24" customHeight="1">
      <c r="A24" s="4"/>
      <c r="B24" s="43" t="s">
        <v>45</v>
      </c>
      <c r="C24" s="33">
        <v>1</v>
      </c>
      <c r="D24" s="34"/>
      <c r="E24" s="35">
        <f t="shared" si="4"/>
        <v>0</v>
      </c>
      <c r="F24" s="36">
        <f t="shared" si="5"/>
        <v>0</v>
      </c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2.75" customHeight="1">
      <c r="A25" s="4"/>
      <c r="B25" s="32" t="s">
        <v>46</v>
      </c>
      <c r="C25" s="33">
        <v>1</v>
      </c>
      <c r="D25" s="34"/>
      <c r="E25" s="35">
        <f t="shared" si="4"/>
        <v>0</v>
      </c>
      <c r="F25" s="36">
        <f t="shared" si="5"/>
        <v>0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2.75" customHeight="1">
      <c r="A26" s="4"/>
      <c r="B26" s="32" t="s">
        <v>47</v>
      </c>
      <c r="C26" s="33">
        <v>8</v>
      </c>
      <c r="D26" s="34"/>
      <c r="E26" s="35">
        <f t="shared" si="4"/>
        <v>0</v>
      </c>
      <c r="F26" s="36">
        <f t="shared" si="5"/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2.75" customHeight="1">
      <c r="A27" s="4"/>
      <c r="B27" s="32" t="s">
        <v>48</v>
      </c>
      <c r="C27" s="33">
        <v>2</v>
      </c>
      <c r="D27" s="34"/>
      <c r="E27" s="35">
        <f t="shared" si="4"/>
        <v>0</v>
      </c>
      <c r="F27" s="36">
        <f t="shared" si="5"/>
        <v>0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2.75" customHeight="1">
      <c r="A28" s="4"/>
      <c r="B28" s="32" t="s">
        <v>49</v>
      </c>
      <c r="C28" s="33">
        <v>1</v>
      </c>
      <c r="D28" s="34"/>
      <c r="E28" s="35">
        <f t="shared" si="4"/>
        <v>0</v>
      </c>
      <c r="F28" s="36">
        <f t="shared" si="5"/>
        <v>0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2.75" customHeight="1">
      <c r="A29" s="4"/>
      <c r="B29" s="32" t="s">
        <v>50</v>
      </c>
      <c r="C29" s="33">
        <v>6</v>
      </c>
      <c r="D29" s="34"/>
      <c r="E29" s="35">
        <f t="shared" si="4"/>
        <v>0</v>
      </c>
      <c r="F29" s="36">
        <f t="shared" si="5"/>
        <v>0</v>
      </c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2.75" customHeight="1">
      <c r="A30" s="4"/>
      <c r="B30" s="32" t="s">
        <v>51</v>
      </c>
      <c r="C30" s="33">
        <v>1</v>
      </c>
      <c r="D30" s="34"/>
      <c r="E30" s="35">
        <f t="shared" si="4"/>
        <v>0</v>
      </c>
      <c r="F30" s="36">
        <f t="shared" si="5"/>
        <v>0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2.75" customHeight="1">
      <c r="A31" s="4"/>
      <c r="B31" s="32" t="s">
        <v>52</v>
      </c>
      <c r="C31" s="33">
        <v>1</v>
      </c>
      <c r="D31" s="34"/>
      <c r="E31" s="35">
        <f t="shared" si="4"/>
        <v>0</v>
      </c>
      <c r="F31" s="36">
        <f t="shared" si="5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2.75" customHeight="1">
      <c r="A32" s="4"/>
      <c r="B32" s="32" t="s">
        <v>53</v>
      </c>
      <c r="C32" s="33">
        <v>1</v>
      </c>
      <c r="D32" s="34"/>
      <c r="E32" s="35">
        <f t="shared" si="4"/>
        <v>0</v>
      </c>
      <c r="F32" s="36">
        <f t="shared" si="5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2.75" customHeight="1">
      <c r="A33" s="4"/>
      <c r="B33" s="32" t="s">
        <v>54</v>
      </c>
      <c r="C33" s="33">
        <v>4</v>
      </c>
      <c r="D33" s="34"/>
      <c r="E33" s="35">
        <f t="shared" si="4"/>
        <v>0</v>
      </c>
      <c r="F33" s="36">
        <f t="shared" si="5"/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2.75" customHeight="1">
      <c r="A34" s="4"/>
      <c r="B34" s="32" t="s">
        <v>55</v>
      </c>
      <c r="C34" s="33">
        <v>12</v>
      </c>
      <c r="D34" s="34"/>
      <c r="E34" s="35">
        <f t="shared" si="4"/>
        <v>0</v>
      </c>
      <c r="F34" s="36">
        <f t="shared" si="5"/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2.75" customHeight="1">
      <c r="A35" s="4"/>
      <c r="B35" s="3" t="s">
        <v>38</v>
      </c>
      <c r="C35" s="3"/>
      <c r="D35" s="3"/>
      <c r="E35" s="3"/>
      <c r="F35" s="44">
        <f>SUM(F20:F34)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2.75" customHeight="1">
      <c r="A36" s="5"/>
      <c r="B36" s="5"/>
      <c r="C36" s="5"/>
      <c r="D36" s="5"/>
      <c r="E36" s="5"/>
      <c r="F36" s="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2.75" customHeight="1">
      <c r="A37" s="4" t="s">
        <v>56</v>
      </c>
      <c r="B37" s="6" t="s">
        <v>31</v>
      </c>
      <c r="C37" s="6"/>
      <c r="D37" s="6"/>
      <c r="E37" s="6"/>
      <c r="F37" s="6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2.75" customHeight="1">
      <c r="A38" s="4"/>
      <c r="B38" s="32" t="s">
        <v>32</v>
      </c>
      <c r="C38" s="33">
        <v>4</v>
      </c>
      <c r="D38" s="34"/>
      <c r="E38" s="35">
        <f>C38*D38</f>
        <v>0</v>
      </c>
      <c r="F38" s="36">
        <f>E38/12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2.75" customHeight="1">
      <c r="A39" s="4"/>
      <c r="B39" s="32" t="s">
        <v>33</v>
      </c>
      <c r="C39" s="33">
        <v>4</v>
      </c>
      <c r="D39" s="34"/>
      <c r="E39" s="35">
        <f>C39*D39</f>
        <v>0</v>
      </c>
      <c r="F39" s="36">
        <f>E39/12</f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2.75" customHeight="1">
      <c r="A40" s="4"/>
      <c r="B40" s="32" t="s">
        <v>35</v>
      </c>
      <c r="C40" s="33">
        <v>4</v>
      </c>
      <c r="D40" s="34"/>
      <c r="E40" s="35">
        <f>C40*D40</f>
        <v>0</v>
      </c>
      <c r="F40" s="36">
        <f>E40/12</f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2.75" customHeight="1">
      <c r="A41" s="4"/>
      <c r="B41" s="32" t="s">
        <v>36</v>
      </c>
      <c r="C41" s="33">
        <v>1</v>
      </c>
      <c r="D41" s="34"/>
      <c r="E41" s="35">
        <f>C41*D41</f>
        <v>0</v>
      </c>
      <c r="F41" s="36">
        <f>E41/12</f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2.75" customHeight="1">
      <c r="A42" s="4"/>
      <c r="B42" s="38" t="s">
        <v>37</v>
      </c>
      <c r="C42" s="39">
        <v>1</v>
      </c>
      <c r="D42" s="34"/>
      <c r="E42" s="35">
        <f>C42*D42</f>
        <v>0</v>
      </c>
      <c r="F42" s="36">
        <f>E42/12</f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2.75" customHeight="1">
      <c r="A43" s="4"/>
      <c r="B43" s="6" t="s">
        <v>38</v>
      </c>
      <c r="C43" s="6"/>
      <c r="D43" s="6"/>
      <c r="E43" s="6"/>
      <c r="F43" s="40">
        <f>SUM(F38:F42)</f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2.75" customHeight="1">
      <c r="A44" s="4"/>
      <c r="B44" s="6" t="s">
        <v>40</v>
      </c>
      <c r="C44" s="6"/>
      <c r="D44" s="6"/>
      <c r="E44" s="6"/>
      <c r="F44" s="6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2.75" customHeight="1">
      <c r="A45" s="4"/>
      <c r="B45" s="32" t="s">
        <v>42</v>
      </c>
      <c r="C45" s="33">
        <v>1</v>
      </c>
      <c r="D45" s="34"/>
      <c r="E45" s="35">
        <f t="shared" ref="E45:E61" si="6">C45*D45</f>
        <v>0</v>
      </c>
      <c r="F45" s="36">
        <f t="shared" ref="F45:F61" si="7">E45/12</f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2.75" customHeight="1">
      <c r="A46" s="4"/>
      <c r="B46" s="32" t="s">
        <v>57</v>
      </c>
      <c r="C46" s="33">
        <v>1</v>
      </c>
      <c r="D46" s="34"/>
      <c r="E46" s="35">
        <f t="shared" si="6"/>
        <v>0</v>
      </c>
      <c r="F46" s="36">
        <f t="shared" si="7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25.5" customHeight="1">
      <c r="A47" s="4"/>
      <c r="B47" s="43" t="s">
        <v>44</v>
      </c>
      <c r="C47" s="33">
        <v>2</v>
      </c>
      <c r="D47" s="34"/>
      <c r="E47" s="35">
        <f t="shared" si="6"/>
        <v>0</v>
      </c>
      <c r="F47" s="36">
        <f t="shared" si="7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2.75" customHeight="1">
      <c r="A48" s="4"/>
      <c r="B48" s="32" t="s">
        <v>58</v>
      </c>
      <c r="C48" s="33">
        <v>1</v>
      </c>
      <c r="D48" s="34"/>
      <c r="E48" s="35">
        <f t="shared" si="6"/>
        <v>0</v>
      </c>
      <c r="F48" s="36">
        <f t="shared" si="7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2.75" customHeight="1">
      <c r="A49" s="4"/>
      <c r="B49" s="32" t="s">
        <v>59</v>
      </c>
      <c r="C49" s="33">
        <v>1</v>
      </c>
      <c r="D49" s="34"/>
      <c r="E49" s="35">
        <f t="shared" si="6"/>
        <v>0</v>
      </c>
      <c r="F49" s="36">
        <f t="shared" si="7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2.75" customHeight="1">
      <c r="A50" s="4"/>
      <c r="B50" s="32" t="s">
        <v>50</v>
      </c>
      <c r="C50" s="33">
        <v>6</v>
      </c>
      <c r="D50" s="34"/>
      <c r="E50" s="35">
        <f t="shared" si="6"/>
        <v>0</v>
      </c>
      <c r="F50" s="36">
        <f t="shared" si="7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2.75" customHeight="1">
      <c r="A51" s="4"/>
      <c r="B51" s="32" t="s">
        <v>60</v>
      </c>
      <c r="C51" s="33">
        <v>2</v>
      </c>
      <c r="D51" s="34"/>
      <c r="E51" s="35">
        <f t="shared" si="6"/>
        <v>0</v>
      </c>
      <c r="F51" s="36">
        <f t="shared" si="7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2.75" customHeight="1">
      <c r="A52" s="4"/>
      <c r="B52" s="32" t="s">
        <v>61</v>
      </c>
      <c r="C52" s="33">
        <v>1</v>
      </c>
      <c r="D52" s="34"/>
      <c r="E52" s="35">
        <f t="shared" si="6"/>
        <v>0</v>
      </c>
      <c r="F52" s="36">
        <f t="shared" si="7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2.75" customHeight="1">
      <c r="A53" s="4"/>
      <c r="B53" s="32" t="s">
        <v>62</v>
      </c>
      <c r="C53" s="33">
        <v>2</v>
      </c>
      <c r="D53" s="34"/>
      <c r="E53" s="35">
        <f t="shared" si="6"/>
        <v>0</v>
      </c>
      <c r="F53" s="36">
        <f t="shared" si="7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2.75" customHeight="1">
      <c r="A54" s="4"/>
      <c r="B54" s="32" t="s">
        <v>55</v>
      </c>
      <c r="C54" s="33">
        <v>12</v>
      </c>
      <c r="D54" s="34"/>
      <c r="E54" s="35">
        <f t="shared" si="6"/>
        <v>0</v>
      </c>
      <c r="F54" s="36">
        <f t="shared" si="7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2.75" customHeight="1">
      <c r="A55" s="4"/>
      <c r="B55" s="32" t="s">
        <v>63</v>
      </c>
      <c r="C55" s="33">
        <v>1</v>
      </c>
      <c r="D55" s="34"/>
      <c r="E55" s="35">
        <f t="shared" si="6"/>
        <v>0</v>
      </c>
      <c r="F55" s="36">
        <f t="shared" si="7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2.75" customHeight="1">
      <c r="A56" s="4"/>
      <c r="B56" s="32" t="s">
        <v>64</v>
      </c>
      <c r="C56" s="33">
        <v>2</v>
      </c>
      <c r="D56" s="34"/>
      <c r="E56" s="35">
        <f t="shared" si="6"/>
        <v>0</v>
      </c>
      <c r="F56" s="36">
        <f t="shared" si="7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2.75" customHeight="1">
      <c r="A57" s="4"/>
      <c r="B57" s="32" t="s">
        <v>65</v>
      </c>
      <c r="C57" s="33">
        <v>2</v>
      </c>
      <c r="D57" s="34"/>
      <c r="E57" s="35">
        <f t="shared" si="6"/>
        <v>0</v>
      </c>
      <c r="F57" s="36">
        <f t="shared" si="7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2.75" customHeight="1">
      <c r="A58" s="4"/>
      <c r="B58" s="32" t="s">
        <v>66</v>
      </c>
      <c r="C58" s="33">
        <v>1</v>
      </c>
      <c r="D58" s="34"/>
      <c r="E58" s="35">
        <f t="shared" si="6"/>
        <v>0</v>
      </c>
      <c r="F58" s="36">
        <f t="shared" si="7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2.75" customHeight="1">
      <c r="A59" s="4"/>
      <c r="B59" s="32" t="s">
        <v>47</v>
      </c>
      <c r="C59" s="33">
        <v>20</v>
      </c>
      <c r="D59" s="34"/>
      <c r="E59" s="35">
        <f t="shared" si="6"/>
        <v>0</v>
      </c>
      <c r="F59" s="36">
        <f t="shared" si="7"/>
        <v>0</v>
      </c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2.75" customHeight="1">
      <c r="A60" s="4"/>
      <c r="B60" s="32" t="s">
        <v>67</v>
      </c>
      <c r="C60" s="33">
        <v>1</v>
      </c>
      <c r="D60" s="34"/>
      <c r="E60" s="35">
        <f t="shared" si="6"/>
        <v>0</v>
      </c>
      <c r="F60" s="36">
        <f t="shared" si="7"/>
        <v>0</v>
      </c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2.75" customHeight="1">
      <c r="A61" s="4"/>
      <c r="B61" s="32" t="s">
        <v>54</v>
      </c>
      <c r="C61" s="33">
        <v>4</v>
      </c>
      <c r="D61" s="34"/>
      <c r="E61" s="35">
        <f t="shared" si="6"/>
        <v>0</v>
      </c>
      <c r="F61" s="36">
        <f t="shared" si="7"/>
        <v>0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2.75" customHeight="1">
      <c r="A62" s="4"/>
      <c r="B62" s="3" t="s">
        <v>38</v>
      </c>
      <c r="C62" s="3"/>
      <c r="D62" s="3"/>
      <c r="E62" s="3"/>
      <c r="F62" s="44">
        <f>SUM(F45:F61)</f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2.75" customHeight="1">
      <c r="A63" s="41"/>
      <c r="B63" s="41"/>
      <c r="C63" s="41"/>
      <c r="D63" s="41"/>
      <c r="E63" s="41"/>
      <c r="F63" s="41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2.75" customHeight="1">
      <c r="A64" s="4" t="s">
        <v>68</v>
      </c>
      <c r="B64" s="6" t="s">
        <v>31</v>
      </c>
      <c r="C64" s="6"/>
      <c r="D64" s="6"/>
      <c r="E64" s="6"/>
      <c r="F64" s="6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2.75" customHeight="1">
      <c r="A65" s="4"/>
      <c r="B65" s="32" t="s">
        <v>32</v>
      </c>
      <c r="C65" s="33">
        <v>4</v>
      </c>
      <c r="D65" s="34"/>
      <c r="E65" s="35">
        <f>C65*D65</f>
        <v>0</v>
      </c>
      <c r="F65" s="36">
        <f>E65/12</f>
        <v>0</v>
      </c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2.75" customHeight="1">
      <c r="A66" s="4"/>
      <c r="B66" s="32" t="s">
        <v>33</v>
      </c>
      <c r="C66" s="33">
        <v>4</v>
      </c>
      <c r="D66" s="34"/>
      <c r="E66" s="35">
        <f>C66*D66</f>
        <v>0</v>
      </c>
      <c r="F66" s="36">
        <f>E66/12</f>
        <v>0</v>
      </c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2.75" customHeight="1">
      <c r="A67" s="4"/>
      <c r="B67" s="32" t="s">
        <v>35</v>
      </c>
      <c r="C67" s="33">
        <v>4</v>
      </c>
      <c r="D67" s="34"/>
      <c r="E67" s="35">
        <f>C67*D67</f>
        <v>0</v>
      </c>
      <c r="F67" s="36">
        <f>E67/12</f>
        <v>0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2.75" customHeight="1">
      <c r="A68" s="4"/>
      <c r="B68" s="32" t="s">
        <v>36</v>
      </c>
      <c r="C68" s="33">
        <v>1</v>
      </c>
      <c r="D68" s="34"/>
      <c r="E68" s="35">
        <f>C68*D68</f>
        <v>0</v>
      </c>
      <c r="F68" s="36">
        <f>E68/12</f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2.75" customHeight="1">
      <c r="A69" s="4"/>
      <c r="B69" s="38" t="s">
        <v>37</v>
      </c>
      <c r="C69" s="39">
        <v>1</v>
      </c>
      <c r="D69" s="34"/>
      <c r="E69" s="35">
        <f>C69*D69</f>
        <v>0</v>
      </c>
      <c r="F69" s="36">
        <f>E69/12</f>
        <v>0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2.75" customHeight="1">
      <c r="A70" s="4"/>
      <c r="B70" s="6" t="s">
        <v>38</v>
      </c>
      <c r="C70" s="6"/>
      <c r="D70" s="6"/>
      <c r="E70" s="6"/>
      <c r="F70" s="40">
        <f>SUM(F65:F69)</f>
        <v>0</v>
      </c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2.75" customHeight="1">
      <c r="A71" s="4"/>
      <c r="B71" s="6" t="s">
        <v>40</v>
      </c>
      <c r="C71" s="6"/>
      <c r="D71" s="6"/>
      <c r="E71" s="6"/>
      <c r="F71" s="6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2.75" customHeight="1">
      <c r="A72" s="4"/>
      <c r="B72" s="32" t="s">
        <v>69</v>
      </c>
      <c r="C72" s="33">
        <v>1</v>
      </c>
      <c r="D72" s="34"/>
      <c r="E72" s="35">
        <f t="shared" ref="E72:E79" si="8">C72*D72</f>
        <v>0</v>
      </c>
      <c r="F72" s="36">
        <f t="shared" ref="F72:F79" si="9">E72/12</f>
        <v>0</v>
      </c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2.75" customHeight="1">
      <c r="A73" s="4"/>
      <c r="B73" s="32" t="s">
        <v>60</v>
      </c>
      <c r="C73" s="33">
        <v>2</v>
      </c>
      <c r="D73" s="34"/>
      <c r="E73" s="35">
        <f t="shared" si="8"/>
        <v>0</v>
      </c>
      <c r="F73" s="36">
        <f t="shared" si="9"/>
        <v>0</v>
      </c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2.75" customHeight="1">
      <c r="A74" s="4"/>
      <c r="B74" s="32" t="s">
        <v>43</v>
      </c>
      <c r="C74" s="33">
        <v>1</v>
      </c>
      <c r="D74" s="34"/>
      <c r="E74" s="35">
        <f t="shared" si="8"/>
        <v>0</v>
      </c>
      <c r="F74" s="36">
        <f t="shared" si="9"/>
        <v>0</v>
      </c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2.75" customHeight="1">
      <c r="A75" s="4"/>
      <c r="B75" s="32" t="s">
        <v>70</v>
      </c>
      <c r="C75" s="33">
        <v>1</v>
      </c>
      <c r="D75" s="34"/>
      <c r="E75" s="35">
        <f t="shared" si="8"/>
        <v>0</v>
      </c>
      <c r="F75" s="36">
        <f t="shared" si="9"/>
        <v>0</v>
      </c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2.75" customHeight="1">
      <c r="A76" s="4"/>
      <c r="B76" s="32" t="s">
        <v>71</v>
      </c>
      <c r="C76" s="33">
        <v>1</v>
      </c>
      <c r="D76" s="34"/>
      <c r="E76" s="35">
        <f t="shared" si="8"/>
        <v>0</v>
      </c>
      <c r="F76" s="36">
        <f t="shared" si="9"/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2.75" customHeight="1">
      <c r="A77" s="4"/>
      <c r="B77" s="32" t="s">
        <v>65</v>
      </c>
      <c r="C77" s="33">
        <v>4</v>
      </c>
      <c r="D77" s="34"/>
      <c r="E77" s="35">
        <f t="shared" si="8"/>
        <v>0</v>
      </c>
      <c r="F77" s="36">
        <f t="shared" si="9"/>
        <v>0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2.75" customHeight="1">
      <c r="A78" s="4"/>
      <c r="B78" s="32" t="s">
        <v>51</v>
      </c>
      <c r="C78" s="33">
        <v>1</v>
      </c>
      <c r="D78" s="34"/>
      <c r="E78" s="35">
        <f t="shared" si="8"/>
        <v>0</v>
      </c>
      <c r="F78" s="36">
        <f t="shared" si="9"/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2.75" customHeight="1">
      <c r="A79" s="4"/>
      <c r="B79" s="32" t="s">
        <v>47</v>
      </c>
      <c r="C79" s="33">
        <v>20</v>
      </c>
      <c r="D79" s="34"/>
      <c r="E79" s="35">
        <f t="shared" si="8"/>
        <v>0</v>
      </c>
      <c r="F79" s="36">
        <f t="shared" si="9"/>
        <v>0</v>
      </c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2.75" customHeight="1">
      <c r="A80" s="4"/>
      <c r="B80" s="3" t="s">
        <v>38</v>
      </c>
      <c r="C80" s="3"/>
      <c r="D80" s="3"/>
      <c r="E80" s="3"/>
      <c r="F80" s="44">
        <f>SUM(F72:F78)</f>
        <v>0</v>
      </c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2.75" customHeight="1">
      <c r="A81" s="5"/>
      <c r="B81" s="5"/>
      <c r="C81" s="5"/>
      <c r="D81" s="5"/>
      <c r="E81" s="5"/>
      <c r="F81" s="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2.75" customHeight="1">
      <c r="A82" s="4" t="s">
        <v>72</v>
      </c>
      <c r="B82" s="6" t="s">
        <v>73</v>
      </c>
      <c r="C82" s="6"/>
      <c r="D82" s="6"/>
      <c r="E82" s="6"/>
      <c r="F82" s="6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2.75" customHeight="1">
      <c r="A83" s="4"/>
      <c r="B83" s="32" t="s">
        <v>32</v>
      </c>
      <c r="C83" s="33">
        <v>4</v>
      </c>
      <c r="D83" s="34"/>
      <c r="E83" s="35">
        <f t="shared" ref="E83:E89" si="10">C83*D83</f>
        <v>0</v>
      </c>
      <c r="F83" s="36">
        <f t="shared" ref="F83:F89" si="11">E83/12</f>
        <v>0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2.75" customHeight="1">
      <c r="A84" s="4"/>
      <c r="B84" s="32" t="s">
        <v>33</v>
      </c>
      <c r="C84" s="33">
        <v>4</v>
      </c>
      <c r="D84" s="34"/>
      <c r="E84" s="35">
        <f t="shared" si="10"/>
        <v>0</v>
      </c>
      <c r="F84" s="36">
        <f t="shared" si="11"/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2.75" customHeight="1">
      <c r="A85" s="4"/>
      <c r="B85" s="32" t="s">
        <v>34</v>
      </c>
      <c r="C85" s="33">
        <v>2</v>
      </c>
      <c r="D85" s="34"/>
      <c r="E85" s="35">
        <f t="shared" si="10"/>
        <v>0</v>
      </c>
      <c r="F85" s="36">
        <f t="shared" si="11"/>
        <v>0</v>
      </c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2.75" customHeight="1">
      <c r="A86" s="4"/>
      <c r="B86" s="32" t="s">
        <v>35</v>
      </c>
      <c r="C86" s="33">
        <v>4</v>
      </c>
      <c r="D86" s="34"/>
      <c r="E86" s="35">
        <f t="shared" si="10"/>
        <v>0</v>
      </c>
      <c r="F86" s="36">
        <f t="shared" si="11"/>
        <v>0</v>
      </c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2.75" customHeight="1">
      <c r="A87" s="4"/>
      <c r="B87" s="32" t="s">
        <v>36</v>
      </c>
      <c r="C87" s="33">
        <v>1</v>
      </c>
      <c r="D87" s="34"/>
      <c r="E87" s="35">
        <f t="shared" si="10"/>
        <v>0</v>
      </c>
      <c r="F87" s="36">
        <f t="shared" si="11"/>
        <v>0</v>
      </c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2.75" customHeight="1">
      <c r="A88" s="4"/>
      <c r="B88" s="38" t="s">
        <v>37</v>
      </c>
      <c r="C88" s="39">
        <v>1</v>
      </c>
      <c r="D88" s="34"/>
      <c r="E88" s="35">
        <f t="shared" si="10"/>
        <v>0</v>
      </c>
      <c r="F88" s="36">
        <f t="shared" si="11"/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2.75" customHeight="1">
      <c r="A89" s="4"/>
      <c r="B89" s="32" t="s">
        <v>74</v>
      </c>
      <c r="C89" s="39">
        <v>1</v>
      </c>
      <c r="D89" s="34"/>
      <c r="E89" s="35">
        <f t="shared" si="10"/>
        <v>0</v>
      </c>
      <c r="F89" s="36">
        <f t="shared" si="11"/>
        <v>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2.75" customHeight="1">
      <c r="A90" s="4"/>
      <c r="B90" s="6" t="s">
        <v>38</v>
      </c>
      <c r="C90" s="6"/>
      <c r="D90" s="6"/>
      <c r="E90" s="6"/>
      <c r="F90" s="40">
        <f>SUM(F83:F89)</f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2.75" customHeight="1">
      <c r="A91" s="4"/>
      <c r="B91" s="6" t="s">
        <v>40</v>
      </c>
      <c r="C91" s="6"/>
      <c r="D91" s="6"/>
      <c r="E91" s="6"/>
      <c r="F91" s="6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2.75" customHeight="1">
      <c r="A92" s="4"/>
      <c r="B92" s="38" t="s">
        <v>75</v>
      </c>
      <c r="C92" s="33">
        <v>1</v>
      </c>
      <c r="D92" s="34"/>
      <c r="E92" s="35">
        <f>C92*D92</f>
        <v>0</v>
      </c>
      <c r="F92" s="36">
        <f>E92/12</f>
        <v>0</v>
      </c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2.75" customHeight="1">
      <c r="A93" s="4"/>
      <c r="B93" s="38" t="s">
        <v>76</v>
      </c>
      <c r="C93" s="33">
        <v>1</v>
      </c>
      <c r="D93" s="34"/>
      <c r="E93" s="35">
        <f>C93*D93</f>
        <v>0</v>
      </c>
      <c r="F93" s="36">
        <f>E93/12</f>
        <v>0</v>
      </c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2.75" customHeight="1">
      <c r="A94" s="4"/>
      <c r="B94" s="3" t="s">
        <v>38</v>
      </c>
      <c r="C94" s="3"/>
      <c r="D94" s="3"/>
      <c r="E94" s="3"/>
      <c r="F94" s="44">
        <f>SUM(F92:F93)</f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2.75" customHeight="1">
      <c r="A95" s="5"/>
      <c r="B95" s="5"/>
      <c r="C95" s="5"/>
      <c r="D95" s="5"/>
      <c r="E95" s="5"/>
      <c r="F95" s="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2.75" customHeight="1">
      <c r="A96" s="4" t="s">
        <v>77</v>
      </c>
      <c r="B96" s="6" t="s">
        <v>31</v>
      </c>
      <c r="C96" s="6"/>
      <c r="D96" s="6"/>
      <c r="E96" s="6"/>
      <c r="F96" s="6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2.75" customHeight="1">
      <c r="A97" s="4"/>
      <c r="B97" s="32" t="s">
        <v>32</v>
      </c>
      <c r="C97" s="33">
        <v>4</v>
      </c>
      <c r="D97" s="34"/>
      <c r="E97" s="35">
        <f t="shared" ref="E97:E102" si="12">C97*D97</f>
        <v>0</v>
      </c>
      <c r="F97" s="36">
        <f t="shared" ref="F97:F102" si="13">E97/12</f>
        <v>0</v>
      </c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2.75" customHeight="1">
      <c r="A98" s="4"/>
      <c r="B98" s="32" t="s">
        <v>33</v>
      </c>
      <c r="C98" s="33">
        <v>4</v>
      </c>
      <c r="D98" s="34"/>
      <c r="E98" s="35">
        <f t="shared" si="12"/>
        <v>0</v>
      </c>
      <c r="F98" s="36">
        <f t="shared" si="13"/>
        <v>0</v>
      </c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2.75" customHeight="1">
      <c r="A99" s="4"/>
      <c r="B99" s="32" t="s">
        <v>34</v>
      </c>
      <c r="C99" s="33">
        <v>2</v>
      </c>
      <c r="D99" s="34"/>
      <c r="E99" s="35">
        <f t="shared" si="12"/>
        <v>0</v>
      </c>
      <c r="F99" s="36">
        <f t="shared" si="13"/>
        <v>0</v>
      </c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2.75" customHeight="1">
      <c r="A100" s="4"/>
      <c r="B100" s="32" t="s">
        <v>35</v>
      </c>
      <c r="C100" s="33">
        <v>4</v>
      </c>
      <c r="D100" s="34"/>
      <c r="E100" s="35">
        <f t="shared" si="12"/>
        <v>0</v>
      </c>
      <c r="F100" s="36">
        <f t="shared" si="13"/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2.75" customHeight="1">
      <c r="A101" s="4"/>
      <c r="B101" s="32" t="s">
        <v>36</v>
      </c>
      <c r="C101" s="33">
        <v>1</v>
      </c>
      <c r="D101" s="34"/>
      <c r="E101" s="35">
        <f t="shared" si="12"/>
        <v>0</v>
      </c>
      <c r="F101" s="36">
        <f t="shared" si="13"/>
        <v>0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2.75" customHeight="1">
      <c r="A102" s="4"/>
      <c r="B102" s="38" t="s">
        <v>37</v>
      </c>
      <c r="C102" s="39">
        <v>1</v>
      </c>
      <c r="D102" s="34"/>
      <c r="E102" s="35">
        <f t="shared" si="12"/>
        <v>0</v>
      </c>
      <c r="F102" s="36">
        <f t="shared" si="13"/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2.75" customHeight="1">
      <c r="A103" s="4"/>
      <c r="B103" s="6" t="s">
        <v>38</v>
      </c>
      <c r="C103" s="6"/>
      <c r="D103" s="6"/>
      <c r="E103" s="6"/>
      <c r="F103" s="40">
        <f>SUM(F97:F102)</f>
        <v>0</v>
      </c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2.75" customHeight="1">
      <c r="A104" s="4"/>
      <c r="B104" s="6" t="s">
        <v>40</v>
      </c>
      <c r="C104" s="6"/>
      <c r="D104" s="6"/>
      <c r="E104" s="6"/>
      <c r="F104" s="6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2.75" customHeight="1">
      <c r="A105" s="4"/>
      <c r="B105" s="38" t="s">
        <v>75</v>
      </c>
      <c r="C105" s="33">
        <v>1</v>
      </c>
      <c r="D105" s="34"/>
      <c r="E105" s="35">
        <f>C105*D105</f>
        <v>0</v>
      </c>
      <c r="F105" s="36">
        <f>E105/12</f>
        <v>0</v>
      </c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2.75" customHeight="1">
      <c r="A106" s="4"/>
      <c r="B106" s="38" t="s">
        <v>76</v>
      </c>
      <c r="C106" s="33">
        <v>1</v>
      </c>
      <c r="D106" s="34"/>
      <c r="E106" s="35">
        <f>C106*D106</f>
        <v>0</v>
      </c>
      <c r="F106" s="36">
        <f>E106/12</f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2.75" customHeight="1">
      <c r="A107" s="4"/>
      <c r="B107" s="3" t="s">
        <v>38</v>
      </c>
      <c r="C107" s="3"/>
      <c r="D107" s="3"/>
      <c r="E107" s="3"/>
      <c r="F107" s="44">
        <f>SUM(F105:F106)</f>
        <v>0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2.75" customHeight="1">
      <c r="A108" s="41"/>
      <c r="B108" s="41"/>
      <c r="C108" s="41"/>
      <c r="D108" s="41"/>
      <c r="E108" s="41"/>
      <c r="F108" s="41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2.75" customHeight="1">
      <c r="A109" s="4" t="s">
        <v>78</v>
      </c>
      <c r="B109" s="6" t="s">
        <v>31</v>
      </c>
      <c r="C109" s="6"/>
      <c r="D109" s="6"/>
      <c r="E109" s="6"/>
      <c r="F109" s="6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2.75" customHeight="1">
      <c r="A110" s="4"/>
      <c r="B110" s="32" t="s">
        <v>32</v>
      </c>
      <c r="C110" s="33">
        <v>4</v>
      </c>
      <c r="D110" s="34"/>
      <c r="E110" s="35">
        <f>C110*D110</f>
        <v>0</v>
      </c>
      <c r="F110" s="36">
        <f>E110/12</f>
        <v>0</v>
      </c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2.75" customHeight="1">
      <c r="A111" s="4"/>
      <c r="B111" s="32" t="s">
        <v>33</v>
      </c>
      <c r="C111" s="33">
        <v>4</v>
      </c>
      <c r="D111" s="34"/>
      <c r="E111" s="35">
        <f>C111*D111</f>
        <v>0</v>
      </c>
      <c r="F111" s="36">
        <f>E111/12</f>
        <v>0</v>
      </c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2.75" customHeight="1">
      <c r="A112" s="4"/>
      <c r="B112" s="32" t="s">
        <v>35</v>
      </c>
      <c r="C112" s="33">
        <v>4</v>
      </c>
      <c r="D112" s="34"/>
      <c r="E112" s="35">
        <f>C112*D112</f>
        <v>0</v>
      </c>
      <c r="F112" s="36">
        <f>E112/12</f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2.75" customHeight="1">
      <c r="A113" s="4"/>
      <c r="B113" s="32" t="s">
        <v>36</v>
      </c>
      <c r="C113" s="33">
        <v>1</v>
      </c>
      <c r="D113" s="34"/>
      <c r="E113" s="35">
        <f>C113*D113</f>
        <v>0</v>
      </c>
      <c r="F113" s="36">
        <f>E113/12</f>
        <v>0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2.75" customHeight="1">
      <c r="A114" s="4"/>
      <c r="B114" s="38" t="s">
        <v>37</v>
      </c>
      <c r="C114" s="39">
        <v>1</v>
      </c>
      <c r="D114" s="34"/>
      <c r="E114" s="35">
        <f>C114*D114</f>
        <v>0</v>
      </c>
      <c r="F114" s="36">
        <f>E114/12</f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2.75" customHeight="1">
      <c r="A115" s="4"/>
      <c r="B115" s="6" t="s">
        <v>38</v>
      </c>
      <c r="C115" s="6"/>
      <c r="D115" s="6"/>
      <c r="E115" s="6"/>
      <c r="F115" s="40">
        <f>SUM(F110:F114)</f>
        <v>0</v>
      </c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2.75" customHeight="1">
      <c r="A116" s="4"/>
      <c r="B116" s="6" t="s">
        <v>40</v>
      </c>
      <c r="C116" s="6"/>
      <c r="D116" s="6"/>
      <c r="E116" s="6"/>
      <c r="F116" s="6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2.75" customHeight="1">
      <c r="A117" s="4"/>
      <c r="B117" s="32" t="s">
        <v>79</v>
      </c>
      <c r="C117" s="33">
        <v>2</v>
      </c>
      <c r="D117" s="34"/>
      <c r="E117" s="35">
        <f t="shared" ref="E117:E125" si="14">C117*D117</f>
        <v>0</v>
      </c>
      <c r="F117" s="36">
        <f t="shared" ref="F117:F125" si="15">E117/12</f>
        <v>0</v>
      </c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2.75" customHeight="1">
      <c r="A118" s="4"/>
      <c r="B118" s="32" t="s">
        <v>80</v>
      </c>
      <c r="C118" s="33">
        <v>1</v>
      </c>
      <c r="D118" s="34"/>
      <c r="E118" s="35">
        <f t="shared" si="14"/>
        <v>0</v>
      </c>
      <c r="F118" s="36">
        <f t="shared" si="15"/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2.75" customHeight="1">
      <c r="A119" s="4"/>
      <c r="B119" s="32" t="s">
        <v>43</v>
      </c>
      <c r="C119" s="33">
        <v>1</v>
      </c>
      <c r="D119" s="34"/>
      <c r="E119" s="35">
        <f t="shared" si="14"/>
        <v>0</v>
      </c>
      <c r="F119" s="36">
        <f t="shared" si="15"/>
        <v>0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2.75" customHeight="1">
      <c r="A120" s="4"/>
      <c r="B120" s="32" t="s">
        <v>59</v>
      </c>
      <c r="C120" s="33">
        <v>1</v>
      </c>
      <c r="D120" s="34"/>
      <c r="E120" s="35">
        <f t="shared" si="14"/>
        <v>0</v>
      </c>
      <c r="F120" s="36">
        <f t="shared" si="15"/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2.75" customHeight="1">
      <c r="A121" s="4"/>
      <c r="B121" s="32" t="s">
        <v>81</v>
      </c>
      <c r="C121" s="33">
        <v>1</v>
      </c>
      <c r="D121" s="34"/>
      <c r="E121" s="35">
        <f t="shared" si="14"/>
        <v>0</v>
      </c>
      <c r="F121" s="36">
        <f t="shared" si="15"/>
        <v>0</v>
      </c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2.75" customHeight="1">
      <c r="A122" s="4"/>
      <c r="B122" s="32" t="s">
        <v>82</v>
      </c>
      <c r="C122" s="33">
        <v>2</v>
      </c>
      <c r="D122" s="34"/>
      <c r="E122" s="35">
        <f t="shared" si="14"/>
        <v>0</v>
      </c>
      <c r="F122" s="36">
        <f t="shared" si="15"/>
        <v>0</v>
      </c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2.75" customHeight="1">
      <c r="A123" s="4"/>
      <c r="B123" s="32" t="s">
        <v>83</v>
      </c>
      <c r="C123" s="33">
        <v>4</v>
      </c>
      <c r="D123" s="34"/>
      <c r="E123" s="35">
        <f t="shared" si="14"/>
        <v>0</v>
      </c>
      <c r="F123" s="36">
        <f t="shared" si="15"/>
        <v>0</v>
      </c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2.75" customHeight="1">
      <c r="A124" s="4"/>
      <c r="B124" s="32" t="s">
        <v>84</v>
      </c>
      <c r="C124" s="33">
        <v>4</v>
      </c>
      <c r="D124" s="34"/>
      <c r="E124" s="35">
        <f t="shared" si="14"/>
        <v>0</v>
      </c>
      <c r="F124" s="36">
        <f t="shared" si="15"/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2.75" customHeight="1">
      <c r="A125" s="4"/>
      <c r="B125" s="32" t="s">
        <v>85</v>
      </c>
      <c r="C125" s="33">
        <v>6</v>
      </c>
      <c r="D125" s="34"/>
      <c r="E125" s="35">
        <f t="shared" si="14"/>
        <v>0</v>
      </c>
      <c r="F125" s="36">
        <f t="shared" si="15"/>
        <v>0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2.75" customHeight="1">
      <c r="A126" s="4"/>
      <c r="B126" s="3" t="s">
        <v>38</v>
      </c>
      <c r="C126" s="3"/>
      <c r="D126" s="3"/>
      <c r="E126" s="3"/>
      <c r="F126" s="44">
        <f>SUM(F117:F125)</f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2.75" customHeight="1">
      <c r="A127" s="5"/>
      <c r="B127" s="5"/>
      <c r="C127" s="5"/>
      <c r="D127" s="5"/>
      <c r="E127" s="5"/>
      <c r="F127" s="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75" customHeight="1">
      <c r="A128" s="4" t="s">
        <v>86</v>
      </c>
      <c r="B128" s="6" t="s">
        <v>31</v>
      </c>
      <c r="C128" s="6"/>
      <c r="D128" s="6"/>
      <c r="E128" s="6"/>
      <c r="F128" s="6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2.75" customHeight="1">
      <c r="A129" s="4"/>
      <c r="B129" s="32" t="s">
        <v>32</v>
      </c>
      <c r="C129" s="33">
        <v>4</v>
      </c>
      <c r="D129" s="34"/>
      <c r="E129" s="35">
        <f t="shared" ref="E129:E137" si="16">C129*D129</f>
        <v>0</v>
      </c>
      <c r="F129" s="36">
        <f t="shared" ref="F129:F137" si="17">E129/12</f>
        <v>0</v>
      </c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2.75" customHeight="1">
      <c r="A130" s="4"/>
      <c r="B130" s="32" t="s">
        <v>33</v>
      </c>
      <c r="C130" s="33">
        <v>4</v>
      </c>
      <c r="D130" s="34"/>
      <c r="E130" s="35">
        <f t="shared" si="16"/>
        <v>0</v>
      </c>
      <c r="F130" s="36">
        <f t="shared" si="17"/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2.75" customHeight="1">
      <c r="A131" s="4"/>
      <c r="B131" s="32" t="s">
        <v>87</v>
      </c>
      <c r="C131" s="33">
        <v>2</v>
      </c>
      <c r="D131" s="34"/>
      <c r="E131" s="35">
        <f t="shared" si="16"/>
        <v>0</v>
      </c>
      <c r="F131" s="36">
        <f t="shared" si="17"/>
        <v>0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2.75" customHeight="1">
      <c r="A132" s="4"/>
      <c r="B132" s="32" t="s">
        <v>35</v>
      </c>
      <c r="C132" s="33">
        <v>4</v>
      </c>
      <c r="D132" s="34"/>
      <c r="E132" s="35">
        <f t="shared" si="16"/>
        <v>0</v>
      </c>
      <c r="F132" s="36">
        <f t="shared" si="17"/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2.75" customHeight="1">
      <c r="A133" s="4"/>
      <c r="B133" s="32" t="s">
        <v>36</v>
      </c>
      <c r="C133" s="33">
        <v>1</v>
      </c>
      <c r="D133" s="34"/>
      <c r="E133" s="35">
        <f t="shared" si="16"/>
        <v>0</v>
      </c>
      <c r="F133" s="36">
        <f t="shared" si="17"/>
        <v>0</v>
      </c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2.75" customHeight="1">
      <c r="A134" s="4"/>
      <c r="B134" s="38" t="s">
        <v>37</v>
      </c>
      <c r="C134" s="39">
        <v>1</v>
      </c>
      <c r="D134" s="34"/>
      <c r="E134" s="35">
        <f t="shared" si="16"/>
        <v>0</v>
      </c>
      <c r="F134" s="36">
        <f t="shared" si="17"/>
        <v>0</v>
      </c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2.75" customHeight="1">
      <c r="A135" s="4"/>
      <c r="B135" s="38" t="s">
        <v>88</v>
      </c>
      <c r="C135" s="39">
        <v>4</v>
      </c>
      <c r="D135" s="34"/>
      <c r="E135" s="35">
        <f t="shared" si="16"/>
        <v>0</v>
      </c>
      <c r="F135" s="36">
        <f t="shared" si="17"/>
        <v>0</v>
      </c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2.75" customHeight="1">
      <c r="A136" s="4"/>
      <c r="B136" s="38" t="s">
        <v>89</v>
      </c>
      <c r="C136" s="39">
        <v>4</v>
      </c>
      <c r="D136" s="34"/>
      <c r="E136" s="35">
        <f t="shared" si="16"/>
        <v>0</v>
      </c>
      <c r="F136" s="36">
        <f t="shared" si="17"/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2.75" customHeight="1">
      <c r="A137" s="4"/>
      <c r="B137" s="38" t="s">
        <v>90</v>
      </c>
      <c r="C137" s="39">
        <v>1</v>
      </c>
      <c r="D137" s="34"/>
      <c r="E137" s="35">
        <f t="shared" si="16"/>
        <v>0</v>
      </c>
      <c r="F137" s="36">
        <f t="shared" si="17"/>
        <v>0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2.75" customHeight="1">
      <c r="A138" s="4"/>
      <c r="B138" s="6" t="s">
        <v>38</v>
      </c>
      <c r="C138" s="6"/>
      <c r="D138" s="6"/>
      <c r="E138" s="6"/>
      <c r="F138" s="40">
        <f>SUM(F129:F137)</f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2.75" customHeight="1">
      <c r="A139" s="4"/>
      <c r="B139" s="6" t="s">
        <v>40</v>
      </c>
      <c r="C139" s="6"/>
      <c r="D139" s="6"/>
      <c r="E139" s="6"/>
      <c r="F139" s="6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2.75" customHeight="1">
      <c r="A140" s="4"/>
      <c r="B140" s="38" t="s">
        <v>63</v>
      </c>
      <c r="C140" s="33">
        <v>1</v>
      </c>
      <c r="D140" s="34"/>
      <c r="E140" s="35">
        <f>C140*D140</f>
        <v>0</v>
      </c>
      <c r="F140" s="36">
        <f>E140/12</f>
        <v>0</v>
      </c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2.75" customHeight="1">
      <c r="A141" s="4"/>
      <c r="B141" s="38" t="s">
        <v>91</v>
      </c>
      <c r="C141" s="33">
        <v>1</v>
      </c>
      <c r="D141" s="34"/>
      <c r="E141" s="35">
        <f>C141*D141</f>
        <v>0</v>
      </c>
      <c r="F141" s="36">
        <f>E141/12</f>
        <v>0</v>
      </c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2.75" customHeight="1">
      <c r="A142" s="4"/>
      <c r="B142" s="3" t="s">
        <v>38</v>
      </c>
      <c r="C142" s="3"/>
      <c r="D142" s="3"/>
      <c r="E142" s="3"/>
      <c r="F142" s="44">
        <f>SUM(F140:F141)</f>
        <v>0</v>
      </c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2.75" customHeight="1">
      <c r="A143" s="41"/>
      <c r="B143" s="41"/>
      <c r="C143" s="41"/>
      <c r="D143" s="41"/>
      <c r="E143" s="41"/>
      <c r="F143" s="41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2.75" customHeight="1">
      <c r="A144" s="4" t="s">
        <v>92</v>
      </c>
      <c r="B144" s="6" t="s">
        <v>31</v>
      </c>
      <c r="C144" s="6"/>
      <c r="D144" s="6"/>
      <c r="E144" s="6"/>
      <c r="F144" s="6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2.75" customHeight="1">
      <c r="A145" s="4"/>
      <c r="B145" s="32" t="s">
        <v>32</v>
      </c>
      <c r="C145" s="33">
        <v>4</v>
      </c>
      <c r="D145" s="34"/>
      <c r="E145" s="35">
        <f t="shared" ref="E145:E150" si="18">C145*D145</f>
        <v>0</v>
      </c>
      <c r="F145" s="36">
        <f t="shared" ref="F145:F150" si="19">E145/12</f>
        <v>0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2.75" customHeight="1">
      <c r="A146" s="4"/>
      <c r="B146" s="32" t="s">
        <v>33</v>
      </c>
      <c r="C146" s="33">
        <v>4</v>
      </c>
      <c r="D146" s="34"/>
      <c r="E146" s="35">
        <f t="shared" si="18"/>
        <v>0</v>
      </c>
      <c r="F146" s="36">
        <f t="shared" si="19"/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2.75" customHeight="1">
      <c r="A147" s="4"/>
      <c r="B147" s="32" t="s">
        <v>34</v>
      </c>
      <c r="C147" s="33">
        <v>2</v>
      </c>
      <c r="D147" s="34"/>
      <c r="E147" s="35">
        <f t="shared" si="18"/>
        <v>0</v>
      </c>
      <c r="F147" s="36">
        <f t="shared" si="19"/>
        <v>0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2.75" customHeight="1">
      <c r="A148" s="4"/>
      <c r="B148" s="32" t="s">
        <v>35</v>
      </c>
      <c r="C148" s="33">
        <v>4</v>
      </c>
      <c r="D148" s="34"/>
      <c r="E148" s="35">
        <f t="shared" si="18"/>
        <v>0</v>
      </c>
      <c r="F148" s="36">
        <f t="shared" si="19"/>
        <v>0</v>
      </c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2.75" customHeight="1">
      <c r="A149" s="4"/>
      <c r="B149" s="32" t="s">
        <v>36</v>
      </c>
      <c r="C149" s="33">
        <v>1</v>
      </c>
      <c r="D149" s="34"/>
      <c r="E149" s="35">
        <f t="shared" si="18"/>
        <v>0</v>
      </c>
      <c r="F149" s="36">
        <f t="shared" si="19"/>
        <v>0</v>
      </c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2.75" customHeight="1">
      <c r="A150" s="4"/>
      <c r="B150" s="38" t="s">
        <v>37</v>
      </c>
      <c r="C150" s="39">
        <v>1</v>
      </c>
      <c r="D150" s="34"/>
      <c r="E150" s="35">
        <f t="shared" si="18"/>
        <v>0</v>
      </c>
      <c r="F150" s="36">
        <f t="shared" si="19"/>
        <v>0</v>
      </c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2.75" customHeight="1">
      <c r="A151" s="4"/>
      <c r="B151" s="6" t="s">
        <v>38</v>
      </c>
      <c r="C151" s="6"/>
      <c r="D151" s="6"/>
      <c r="E151" s="6"/>
      <c r="F151" s="40">
        <f>SUM(F145:F150)</f>
        <v>0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2.75" customHeight="1">
      <c r="A152" s="4"/>
      <c r="B152" s="6" t="s">
        <v>40</v>
      </c>
      <c r="C152" s="6"/>
      <c r="D152" s="6"/>
      <c r="E152" s="6"/>
      <c r="F152" s="6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2.75" customHeight="1">
      <c r="A153" s="4"/>
      <c r="B153" s="32" t="s">
        <v>93</v>
      </c>
      <c r="C153" s="33">
        <v>4</v>
      </c>
      <c r="D153" s="34"/>
      <c r="E153" s="35">
        <f>C153*D153</f>
        <v>0</v>
      </c>
      <c r="F153" s="36">
        <f>E153/12</f>
        <v>0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2.75" customHeight="1">
      <c r="A154" s="4"/>
      <c r="B154" s="32" t="s">
        <v>94</v>
      </c>
      <c r="C154" s="33">
        <v>6</v>
      </c>
      <c r="D154" s="34"/>
      <c r="E154" s="35">
        <f>C154*D154</f>
        <v>0</v>
      </c>
      <c r="F154" s="36">
        <f>E154/12</f>
        <v>0</v>
      </c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2.75" customHeight="1">
      <c r="A155" s="4"/>
      <c r="B155" s="32" t="s">
        <v>85</v>
      </c>
      <c r="C155" s="33">
        <v>6</v>
      </c>
      <c r="D155" s="34"/>
      <c r="E155" s="35">
        <f>C155*D155</f>
        <v>0</v>
      </c>
      <c r="F155" s="36">
        <f>E155/12</f>
        <v>0</v>
      </c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2.75" customHeight="1">
      <c r="A156" s="4"/>
      <c r="B156" s="32" t="s">
        <v>84</v>
      </c>
      <c r="C156" s="33">
        <v>3</v>
      </c>
      <c r="D156" s="34"/>
      <c r="E156" s="35">
        <f>C156*D156</f>
        <v>0</v>
      </c>
      <c r="F156" s="36">
        <f>E156/12</f>
        <v>0</v>
      </c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2.75" customHeight="1">
      <c r="A157" s="4"/>
      <c r="B157" s="32" t="s">
        <v>95</v>
      </c>
      <c r="C157" s="33">
        <v>1</v>
      </c>
      <c r="D157" s="34"/>
      <c r="E157" s="35">
        <f>C157*D157</f>
        <v>0</v>
      </c>
      <c r="F157" s="36">
        <f>E157/12</f>
        <v>0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2.75" customHeight="1">
      <c r="A158" s="4"/>
      <c r="B158" s="3" t="s">
        <v>38</v>
      </c>
      <c r="C158" s="3"/>
      <c r="D158" s="3"/>
      <c r="E158" s="3"/>
      <c r="F158" s="44">
        <f>SUM(F153:F157)</f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2.75" customHeight="1">
      <c r="A159" s="5"/>
      <c r="B159" s="5"/>
      <c r="C159" s="5"/>
      <c r="D159" s="5"/>
      <c r="E159" s="5"/>
      <c r="F159" s="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2.75" customHeight="1">
      <c r="A160" s="4" t="s">
        <v>96</v>
      </c>
      <c r="B160" s="6" t="s">
        <v>31</v>
      </c>
      <c r="C160" s="6"/>
      <c r="D160" s="6"/>
      <c r="E160" s="6"/>
      <c r="F160" s="6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2.75" customHeight="1">
      <c r="A161" s="4"/>
      <c r="B161" s="32" t="s">
        <v>32</v>
      </c>
      <c r="C161" s="33">
        <v>4</v>
      </c>
      <c r="D161" s="34"/>
      <c r="E161" s="35">
        <f t="shared" ref="E161:E166" si="20">C161*D161</f>
        <v>0</v>
      </c>
      <c r="F161" s="36">
        <f t="shared" ref="F161:F166" si="21">E161/12</f>
        <v>0</v>
      </c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2.75" customHeight="1">
      <c r="A162" s="4"/>
      <c r="B162" s="32" t="s">
        <v>33</v>
      </c>
      <c r="C162" s="33">
        <v>4</v>
      </c>
      <c r="D162" s="34"/>
      <c r="E162" s="35">
        <f t="shared" si="20"/>
        <v>0</v>
      </c>
      <c r="F162" s="36">
        <f t="shared" si="21"/>
        <v>0</v>
      </c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2.75" customHeight="1">
      <c r="A163" s="4"/>
      <c r="B163" s="32" t="s">
        <v>34</v>
      </c>
      <c r="C163" s="33">
        <v>2</v>
      </c>
      <c r="D163" s="34"/>
      <c r="E163" s="35">
        <f t="shared" si="20"/>
        <v>0</v>
      </c>
      <c r="F163" s="36">
        <f t="shared" si="21"/>
        <v>0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2.75" customHeight="1">
      <c r="A164" s="4"/>
      <c r="B164" s="32" t="s">
        <v>35</v>
      </c>
      <c r="C164" s="33">
        <v>4</v>
      </c>
      <c r="D164" s="34"/>
      <c r="E164" s="35">
        <f t="shared" si="20"/>
        <v>0</v>
      </c>
      <c r="F164" s="36">
        <f t="shared" si="21"/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2.75" customHeight="1">
      <c r="A165" s="4"/>
      <c r="B165" s="32" t="s">
        <v>36</v>
      </c>
      <c r="C165" s="33">
        <v>1</v>
      </c>
      <c r="D165" s="34"/>
      <c r="E165" s="35">
        <f t="shared" si="20"/>
        <v>0</v>
      </c>
      <c r="F165" s="36">
        <f t="shared" si="21"/>
        <v>0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2.75" customHeight="1">
      <c r="A166" s="4"/>
      <c r="B166" s="38" t="s">
        <v>37</v>
      </c>
      <c r="C166" s="39">
        <v>1</v>
      </c>
      <c r="D166" s="34"/>
      <c r="E166" s="35">
        <f t="shared" si="20"/>
        <v>0</v>
      </c>
      <c r="F166" s="36">
        <f t="shared" si="21"/>
        <v>0</v>
      </c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2.75" customHeight="1">
      <c r="A167" s="4"/>
      <c r="B167" s="6" t="s">
        <v>38</v>
      </c>
      <c r="C167" s="6"/>
      <c r="D167" s="6"/>
      <c r="E167" s="6"/>
      <c r="F167" s="40">
        <f>SUM(F161:F166)</f>
        <v>0</v>
      </c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2.75" customHeight="1">
      <c r="A168" s="4"/>
      <c r="B168" s="6" t="s">
        <v>40</v>
      </c>
      <c r="C168" s="6"/>
      <c r="D168" s="6"/>
      <c r="E168" s="6"/>
      <c r="F168" s="6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2.75" customHeight="1">
      <c r="A169" s="4"/>
      <c r="B169" s="32" t="s">
        <v>93</v>
      </c>
      <c r="C169" s="33">
        <v>4</v>
      </c>
      <c r="D169" s="34"/>
      <c r="E169" s="35">
        <f>C169*D169</f>
        <v>0</v>
      </c>
      <c r="F169" s="36">
        <f>E169/12</f>
        <v>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2.75" customHeight="1">
      <c r="A170" s="4"/>
      <c r="B170" s="32" t="s">
        <v>94</v>
      </c>
      <c r="C170" s="33">
        <v>6</v>
      </c>
      <c r="D170" s="34"/>
      <c r="E170" s="35">
        <f>C170*D170</f>
        <v>0</v>
      </c>
      <c r="F170" s="36">
        <f>E170/12</f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2.75" customHeight="1">
      <c r="A171" s="4"/>
      <c r="B171" s="32" t="s">
        <v>85</v>
      </c>
      <c r="C171" s="33">
        <v>6</v>
      </c>
      <c r="D171" s="34"/>
      <c r="E171" s="35">
        <f>C171*D171</f>
        <v>0</v>
      </c>
      <c r="F171" s="36">
        <f>E171/12</f>
        <v>0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2.75" customHeight="1">
      <c r="A172" s="4"/>
      <c r="B172" s="32" t="s">
        <v>84</v>
      </c>
      <c r="C172" s="33">
        <v>3</v>
      </c>
      <c r="D172" s="34"/>
      <c r="E172" s="35">
        <f>C172*D172</f>
        <v>0</v>
      </c>
      <c r="F172" s="36">
        <f>E172/12</f>
        <v>0</v>
      </c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2.75" customHeight="1">
      <c r="A173" s="4"/>
      <c r="B173" s="32" t="s">
        <v>95</v>
      </c>
      <c r="C173" s="33">
        <v>1</v>
      </c>
      <c r="D173" s="34"/>
      <c r="E173" s="35">
        <f>C173*D173</f>
        <v>0</v>
      </c>
      <c r="F173" s="36">
        <f>E173/12</f>
        <v>0</v>
      </c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2.75" customHeight="1">
      <c r="A174" s="4"/>
      <c r="B174" s="3" t="s">
        <v>38</v>
      </c>
      <c r="C174" s="3"/>
      <c r="D174" s="3"/>
      <c r="E174" s="3"/>
      <c r="F174" s="44">
        <f>SUM(F169:F173)</f>
        <v>0</v>
      </c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2.75" customHeight="1">
      <c r="A175" s="41"/>
      <c r="B175" s="41"/>
      <c r="C175" s="41"/>
      <c r="D175" s="41"/>
      <c r="E175" s="41"/>
      <c r="F175" s="41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2.75" customHeight="1">
      <c r="A176" s="4" t="s">
        <v>97</v>
      </c>
      <c r="B176" s="6" t="s">
        <v>31</v>
      </c>
      <c r="C176" s="6"/>
      <c r="D176" s="6"/>
      <c r="E176" s="6"/>
      <c r="F176" s="6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2.75" customHeight="1">
      <c r="A177" s="4"/>
      <c r="B177" s="32" t="s">
        <v>32</v>
      </c>
      <c r="C177" s="33">
        <v>4</v>
      </c>
      <c r="D177" s="34"/>
      <c r="E177" s="35">
        <f t="shared" ref="E177:E182" si="22">C177*D177</f>
        <v>0</v>
      </c>
      <c r="F177" s="36">
        <f t="shared" ref="F177:F182" si="23">E177/12</f>
        <v>0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2.75" customHeight="1">
      <c r="A178" s="4"/>
      <c r="B178" s="32" t="s">
        <v>33</v>
      </c>
      <c r="C178" s="33">
        <v>4</v>
      </c>
      <c r="D178" s="34"/>
      <c r="E178" s="35">
        <f t="shared" si="22"/>
        <v>0</v>
      </c>
      <c r="F178" s="36">
        <f t="shared" si="23"/>
        <v>0</v>
      </c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2.75" customHeight="1">
      <c r="A179" s="4"/>
      <c r="B179" s="32" t="s">
        <v>34</v>
      </c>
      <c r="C179" s="33">
        <v>2</v>
      </c>
      <c r="D179" s="34"/>
      <c r="E179" s="35">
        <f t="shared" si="22"/>
        <v>0</v>
      </c>
      <c r="F179" s="36">
        <f t="shared" si="23"/>
        <v>0</v>
      </c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2.75" customHeight="1">
      <c r="A180" s="4"/>
      <c r="B180" s="32" t="s">
        <v>35</v>
      </c>
      <c r="C180" s="33">
        <v>4</v>
      </c>
      <c r="D180" s="34"/>
      <c r="E180" s="35">
        <f t="shared" si="22"/>
        <v>0</v>
      </c>
      <c r="F180" s="36">
        <f t="shared" si="23"/>
        <v>0</v>
      </c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2.75" customHeight="1">
      <c r="A181" s="4"/>
      <c r="B181" s="32" t="s">
        <v>36</v>
      </c>
      <c r="C181" s="33">
        <v>1</v>
      </c>
      <c r="D181" s="34"/>
      <c r="E181" s="35">
        <f t="shared" si="22"/>
        <v>0</v>
      </c>
      <c r="F181" s="36">
        <f t="shared" si="23"/>
        <v>0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2.75" customHeight="1">
      <c r="A182" s="4"/>
      <c r="B182" s="38" t="s">
        <v>37</v>
      </c>
      <c r="C182" s="39">
        <v>1</v>
      </c>
      <c r="D182" s="34"/>
      <c r="E182" s="35">
        <f t="shared" si="22"/>
        <v>0</v>
      </c>
      <c r="F182" s="36">
        <f t="shared" si="23"/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2.75" customHeight="1">
      <c r="A183" s="4"/>
      <c r="B183" s="6" t="s">
        <v>38</v>
      </c>
      <c r="C183" s="6"/>
      <c r="D183" s="6"/>
      <c r="E183" s="6"/>
      <c r="F183" s="40">
        <f>SUM(F177:F182)</f>
        <v>0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2.75" customHeight="1">
      <c r="A184" s="4"/>
      <c r="B184" s="6" t="s">
        <v>40</v>
      </c>
      <c r="C184" s="6"/>
      <c r="D184" s="6"/>
      <c r="E184" s="6"/>
      <c r="F184" s="6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2.75" customHeight="1">
      <c r="A185" s="4"/>
      <c r="B185" s="38" t="s">
        <v>79</v>
      </c>
      <c r="C185" s="33">
        <v>2</v>
      </c>
      <c r="D185" s="34"/>
      <c r="E185" s="35">
        <f t="shared" ref="E185:E193" si="24">C185*D185</f>
        <v>0</v>
      </c>
      <c r="F185" s="36">
        <f t="shared" ref="F185:F193" si="25">E185/12</f>
        <v>0</v>
      </c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2.75" customHeight="1">
      <c r="A186" s="4"/>
      <c r="B186" s="38" t="s">
        <v>43</v>
      </c>
      <c r="C186" s="33">
        <v>1</v>
      </c>
      <c r="D186" s="34"/>
      <c r="E186" s="35">
        <f t="shared" si="24"/>
        <v>0</v>
      </c>
      <c r="F186" s="36">
        <f t="shared" si="25"/>
        <v>0</v>
      </c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2.75" customHeight="1">
      <c r="A187" s="4"/>
      <c r="B187" s="38" t="s">
        <v>59</v>
      </c>
      <c r="C187" s="33">
        <v>1</v>
      </c>
      <c r="D187" s="34"/>
      <c r="E187" s="35">
        <f t="shared" si="24"/>
        <v>0</v>
      </c>
      <c r="F187" s="36">
        <f t="shared" si="25"/>
        <v>0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2.75" customHeight="1">
      <c r="A188" s="4"/>
      <c r="B188" s="38" t="s">
        <v>98</v>
      </c>
      <c r="C188" s="33">
        <v>2</v>
      </c>
      <c r="D188" s="34"/>
      <c r="E188" s="35">
        <f t="shared" si="24"/>
        <v>0</v>
      </c>
      <c r="F188" s="36">
        <f t="shared" si="25"/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2.75" customHeight="1">
      <c r="A189" s="4"/>
      <c r="B189" s="38" t="s">
        <v>50</v>
      </c>
      <c r="C189" s="33">
        <v>8</v>
      </c>
      <c r="D189" s="34"/>
      <c r="E189" s="35">
        <f t="shared" si="24"/>
        <v>0</v>
      </c>
      <c r="F189" s="36">
        <f t="shared" si="25"/>
        <v>0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2.75" customHeight="1">
      <c r="A190" s="4"/>
      <c r="B190" s="32" t="s">
        <v>85</v>
      </c>
      <c r="C190" s="33">
        <v>6</v>
      </c>
      <c r="D190" s="34"/>
      <c r="E190" s="35">
        <f t="shared" si="24"/>
        <v>0</v>
      </c>
      <c r="F190" s="36">
        <f t="shared" si="25"/>
        <v>0</v>
      </c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2.75" customHeight="1">
      <c r="A191" s="4"/>
      <c r="B191" s="32" t="s">
        <v>84</v>
      </c>
      <c r="C191" s="33">
        <v>4</v>
      </c>
      <c r="D191" s="34"/>
      <c r="E191" s="35">
        <f t="shared" si="24"/>
        <v>0</v>
      </c>
      <c r="F191" s="36">
        <f t="shared" si="25"/>
        <v>0</v>
      </c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2.75" customHeight="1">
      <c r="A192" s="4"/>
      <c r="B192" s="38" t="s">
        <v>99</v>
      </c>
      <c r="C192" s="33">
        <v>1</v>
      </c>
      <c r="D192" s="34"/>
      <c r="E192" s="35">
        <f t="shared" si="24"/>
        <v>0</v>
      </c>
      <c r="F192" s="36">
        <f t="shared" si="25"/>
        <v>0</v>
      </c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2.75" customHeight="1">
      <c r="A193" s="4"/>
      <c r="B193" s="38" t="s">
        <v>83</v>
      </c>
      <c r="C193" s="33">
        <v>4</v>
      </c>
      <c r="D193" s="34"/>
      <c r="E193" s="35">
        <f t="shared" si="24"/>
        <v>0</v>
      </c>
      <c r="F193" s="36">
        <f t="shared" si="25"/>
        <v>0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2.75" customHeight="1">
      <c r="A194" s="4"/>
      <c r="B194" s="3" t="s">
        <v>38</v>
      </c>
      <c r="C194" s="3"/>
      <c r="D194" s="3"/>
      <c r="E194" s="3"/>
      <c r="F194" s="44">
        <f>SUM(F185:F193)</f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2.75" customHeight="1">
      <c r="A195" s="41"/>
      <c r="B195" s="41"/>
      <c r="C195" s="41"/>
      <c r="D195" s="41"/>
      <c r="E195" s="41"/>
      <c r="F195" s="41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2.75" customHeight="1">
      <c r="A196" s="4" t="s">
        <v>100</v>
      </c>
      <c r="B196" s="6" t="s">
        <v>31</v>
      </c>
      <c r="C196" s="6"/>
      <c r="D196" s="6"/>
      <c r="E196" s="6"/>
      <c r="F196" s="6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2.75" customHeight="1">
      <c r="A197" s="4"/>
      <c r="B197" s="32" t="s">
        <v>32</v>
      </c>
      <c r="C197" s="33">
        <v>4</v>
      </c>
      <c r="D197" s="34"/>
      <c r="E197" s="35">
        <f t="shared" ref="E197:E202" si="26">C197*D197</f>
        <v>0</v>
      </c>
      <c r="F197" s="36">
        <f t="shared" ref="F197:F202" si="27">E197/12</f>
        <v>0</v>
      </c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2.75" customHeight="1">
      <c r="A198" s="4"/>
      <c r="B198" s="32" t="s">
        <v>33</v>
      </c>
      <c r="C198" s="33">
        <v>4</v>
      </c>
      <c r="D198" s="34"/>
      <c r="E198" s="35">
        <f t="shared" si="26"/>
        <v>0</v>
      </c>
      <c r="F198" s="36">
        <f t="shared" si="27"/>
        <v>0</v>
      </c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2.75" customHeight="1">
      <c r="A199" s="4"/>
      <c r="B199" s="32" t="s">
        <v>34</v>
      </c>
      <c r="C199" s="33">
        <v>2</v>
      </c>
      <c r="D199" s="34"/>
      <c r="E199" s="35">
        <f t="shared" si="26"/>
        <v>0</v>
      </c>
      <c r="F199" s="36">
        <f t="shared" si="27"/>
        <v>0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2.75" customHeight="1">
      <c r="A200" s="4"/>
      <c r="B200" s="32" t="s">
        <v>35</v>
      </c>
      <c r="C200" s="33">
        <v>4</v>
      </c>
      <c r="D200" s="34"/>
      <c r="E200" s="35">
        <f t="shared" si="26"/>
        <v>0</v>
      </c>
      <c r="F200" s="36">
        <f t="shared" si="27"/>
        <v>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2.75" customHeight="1">
      <c r="A201" s="4"/>
      <c r="B201" s="32" t="s">
        <v>36</v>
      </c>
      <c r="C201" s="33">
        <v>1</v>
      </c>
      <c r="D201" s="34"/>
      <c r="E201" s="35">
        <f t="shared" si="26"/>
        <v>0</v>
      </c>
      <c r="F201" s="36">
        <f t="shared" si="27"/>
        <v>0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2.75" customHeight="1">
      <c r="A202" s="4"/>
      <c r="B202" s="38" t="s">
        <v>37</v>
      </c>
      <c r="C202" s="39">
        <v>1</v>
      </c>
      <c r="D202" s="34"/>
      <c r="E202" s="35">
        <f t="shared" si="26"/>
        <v>0</v>
      </c>
      <c r="F202" s="36">
        <f t="shared" si="27"/>
        <v>0</v>
      </c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2.75" customHeight="1">
      <c r="A203" s="4"/>
      <c r="B203" s="6" t="s">
        <v>38</v>
      </c>
      <c r="C203" s="6"/>
      <c r="D203" s="6"/>
      <c r="E203" s="6"/>
      <c r="F203" s="40">
        <f>SUM(F197:F202)</f>
        <v>0</v>
      </c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2.75" customHeight="1">
      <c r="A204" s="4"/>
      <c r="B204" s="6" t="s">
        <v>40</v>
      </c>
      <c r="C204" s="6"/>
      <c r="D204" s="6"/>
      <c r="E204" s="6"/>
      <c r="F204" s="6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2.75" customHeight="1">
      <c r="A205" s="4"/>
      <c r="B205" s="38" t="s">
        <v>79</v>
      </c>
      <c r="C205" s="33">
        <v>2</v>
      </c>
      <c r="D205" s="34"/>
      <c r="E205" s="35">
        <f t="shared" ref="E205:E213" si="28">C205*D205</f>
        <v>0</v>
      </c>
      <c r="F205" s="36">
        <f t="shared" ref="F205:F213" si="29">E205/12</f>
        <v>0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2.75" customHeight="1">
      <c r="A206" s="4"/>
      <c r="B206" s="38" t="s">
        <v>43</v>
      </c>
      <c r="C206" s="33">
        <v>1</v>
      </c>
      <c r="D206" s="34"/>
      <c r="E206" s="35">
        <f t="shared" si="28"/>
        <v>0</v>
      </c>
      <c r="F206" s="36">
        <f t="shared" si="29"/>
        <v>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2.75" customHeight="1">
      <c r="A207" s="4"/>
      <c r="B207" s="38" t="s">
        <v>59</v>
      </c>
      <c r="C207" s="33">
        <v>1</v>
      </c>
      <c r="D207" s="34"/>
      <c r="E207" s="35">
        <f t="shared" si="28"/>
        <v>0</v>
      </c>
      <c r="F207" s="36">
        <f t="shared" si="29"/>
        <v>0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2.75" customHeight="1">
      <c r="A208" s="4"/>
      <c r="B208" s="38" t="s">
        <v>98</v>
      </c>
      <c r="C208" s="33">
        <v>2</v>
      </c>
      <c r="D208" s="34"/>
      <c r="E208" s="35">
        <f t="shared" si="28"/>
        <v>0</v>
      </c>
      <c r="F208" s="36">
        <f t="shared" si="29"/>
        <v>0</v>
      </c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2.75" customHeight="1">
      <c r="A209" s="4"/>
      <c r="B209" s="38" t="s">
        <v>50</v>
      </c>
      <c r="C209" s="33">
        <v>4</v>
      </c>
      <c r="D209" s="34"/>
      <c r="E209" s="35">
        <f t="shared" si="28"/>
        <v>0</v>
      </c>
      <c r="F209" s="36">
        <f t="shared" si="29"/>
        <v>0</v>
      </c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2.75" customHeight="1">
      <c r="A210" s="4"/>
      <c r="B210" s="32" t="s">
        <v>85</v>
      </c>
      <c r="C210" s="33">
        <v>6</v>
      </c>
      <c r="D210" s="34"/>
      <c r="E210" s="35">
        <f t="shared" si="28"/>
        <v>0</v>
      </c>
      <c r="F210" s="36">
        <f t="shared" si="29"/>
        <v>0</v>
      </c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2.75" customHeight="1">
      <c r="A211" s="4"/>
      <c r="B211" s="32" t="s">
        <v>84</v>
      </c>
      <c r="C211" s="33">
        <v>4</v>
      </c>
      <c r="D211" s="34"/>
      <c r="E211" s="35">
        <f t="shared" si="28"/>
        <v>0</v>
      </c>
      <c r="F211" s="36">
        <f t="shared" si="29"/>
        <v>0</v>
      </c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2.75" customHeight="1">
      <c r="A212" s="4"/>
      <c r="B212" s="38" t="s">
        <v>99</v>
      </c>
      <c r="C212" s="33">
        <v>4</v>
      </c>
      <c r="D212" s="34"/>
      <c r="E212" s="35">
        <f t="shared" si="28"/>
        <v>0</v>
      </c>
      <c r="F212" s="36">
        <f t="shared" si="29"/>
        <v>0</v>
      </c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2.75" customHeight="1">
      <c r="A213" s="4"/>
      <c r="B213" s="38" t="s">
        <v>101</v>
      </c>
      <c r="C213" s="33">
        <v>2</v>
      </c>
      <c r="D213" s="34"/>
      <c r="E213" s="35">
        <f t="shared" si="28"/>
        <v>0</v>
      </c>
      <c r="F213" s="36">
        <f t="shared" si="29"/>
        <v>0</v>
      </c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2.75" customHeight="1">
      <c r="A214" s="4"/>
      <c r="B214" s="3" t="s">
        <v>38</v>
      </c>
      <c r="C214" s="3"/>
      <c r="D214" s="3"/>
      <c r="E214" s="3"/>
      <c r="F214" s="44">
        <f>SUM(F205:F213)</f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2.75" customHeight="1">
      <c r="A215" s="5"/>
      <c r="B215" s="5"/>
      <c r="C215" s="5"/>
      <c r="D215" s="5"/>
      <c r="E215" s="5"/>
      <c r="F215" s="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2.75" customHeight="1">
      <c r="A216" s="4" t="s">
        <v>102</v>
      </c>
      <c r="B216" s="6" t="s">
        <v>31</v>
      </c>
      <c r="C216" s="6"/>
      <c r="D216" s="6"/>
      <c r="E216" s="6"/>
      <c r="F216" s="6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2.75" customHeight="1">
      <c r="A217" s="4"/>
      <c r="B217" s="32" t="s">
        <v>32</v>
      </c>
      <c r="C217" s="33">
        <v>4</v>
      </c>
      <c r="D217" s="34"/>
      <c r="E217" s="35">
        <f>C217*D217</f>
        <v>0</v>
      </c>
      <c r="F217" s="36">
        <f>E217/12</f>
        <v>0</v>
      </c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2.75" customHeight="1">
      <c r="A218" s="4"/>
      <c r="B218" s="32" t="s">
        <v>33</v>
      </c>
      <c r="C218" s="33">
        <v>4</v>
      </c>
      <c r="D218" s="34"/>
      <c r="E218" s="35">
        <f>C218*D218</f>
        <v>0</v>
      </c>
      <c r="F218" s="36">
        <f>E218/12</f>
        <v>0</v>
      </c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2.75" customHeight="1">
      <c r="A219" s="4"/>
      <c r="B219" s="32" t="s">
        <v>35</v>
      </c>
      <c r="C219" s="33">
        <v>4</v>
      </c>
      <c r="D219" s="34"/>
      <c r="E219" s="35">
        <f>C219*D219</f>
        <v>0</v>
      </c>
      <c r="F219" s="36">
        <f>E219/12</f>
        <v>0</v>
      </c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2.75" customHeight="1">
      <c r="A220" s="4"/>
      <c r="B220" s="32" t="s">
        <v>36</v>
      </c>
      <c r="C220" s="33">
        <v>1</v>
      </c>
      <c r="D220" s="34"/>
      <c r="E220" s="35">
        <f>C220*D220</f>
        <v>0</v>
      </c>
      <c r="F220" s="36">
        <f>E220/12</f>
        <v>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2.75" customHeight="1">
      <c r="A221" s="4"/>
      <c r="B221" s="38" t="s">
        <v>37</v>
      </c>
      <c r="C221" s="39">
        <v>1</v>
      </c>
      <c r="D221" s="34"/>
      <c r="E221" s="35">
        <f>C221*D221</f>
        <v>0</v>
      </c>
      <c r="F221" s="36">
        <f>E221/12</f>
        <v>0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2.75" customHeight="1">
      <c r="A222" s="4"/>
      <c r="B222" s="6" t="s">
        <v>38</v>
      </c>
      <c r="C222" s="6"/>
      <c r="D222" s="6"/>
      <c r="E222" s="6"/>
      <c r="F222" s="40">
        <f>SUM(F217:F221)</f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2.75" customHeight="1">
      <c r="A223" s="4"/>
      <c r="B223" s="6" t="s">
        <v>40</v>
      </c>
      <c r="C223" s="6"/>
      <c r="D223" s="6"/>
      <c r="E223" s="6"/>
      <c r="F223" s="6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2.75" customHeight="1">
      <c r="A224" s="4"/>
      <c r="B224" s="38" t="s">
        <v>79</v>
      </c>
      <c r="C224" s="33">
        <v>2</v>
      </c>
      <c r="D224" s="34"/>
      <c r="E224" s="35">
        <f t="shared" ref="E224:E231" si="30">C224*D224</f>
        <v>0</v>
      </c>
      <c r="F224" s="36">
        <f t="shared" ref="F224:F231" si="31">E224/12</f>
        <v>0</v>
      </c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2.75" customHeight="1">
      <c r="A225" s="4"/>
      <c r="B225" s="38" t="s">
        <v>59</v>
      </c>
      <c r="C225" s="33">
        <v>1</v>
      </c>
      <c r="D225" s="34"/>
      <c r="E225" s="35">
        <f t="shared" si="30"/>
        <v>0</v>
      </c>
      <c r="F225" s="36">
        <f t="shared" si="31"/>
        <v>0</v>
      </c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2.75" customHeight="1">
      <c r="A226" s="4"/>
      <c r="B226" s="38" t="s">
        <v>98</v>
      </c>
      <c r="C226" s="33">
        <v>2</v>
      </c>
      <c r="D226" s="34"/>
      <c r="E226" s="35">
        <f t="shared" si="30"/>
        <v>0</v>
      </c>
      <c r="F226" s="36">
        <f t="shared" si="31"/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2.75" customHeight="1">
      <c r="A227" s="4"/>
      <c r="B227" s="38" t="s">
        <v>50</v>
      </c>
      <c r="C227" s="33">
        <v>8</v>
      </c>
      <c r="D227" s="34"/>
      <c r="E227" s="35">
        <f t="shared" si="30"/>
        <v>0</v>
      </c>
      <c r="F227" s="36">
        <f t="shared" si="31"/>
        <v>0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2.75" customHeight="1">
      <c r="A228" s="4"/>
      <c r="B228" s="32" t="s">
        <v>85</v>
      </c>
      <c r="C228" s="33">
        <v>6</v>
      </c>
      <c r="D228" s="34"/>
      <c r="E228" s="35">
        <f t="shared" si="30"/>
        <v>0</v>
      </c>
      <c r="F228" s="36">
        <f t="shared" si="31"/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2.75" customHeight="1">
      <c r="A229" s="4"/>
      <c r="B229" s="32" t="s">
        <v>84</v>
      </c>
      <c r="C229" s="33">
        <v>4</v>
      </c>
      <c r="D229" s="34"/>
      <c r="E229" s="35">
        <f t="shared" si="30"/>
        <v>0</v>
      </c>
      <c r="F229" s="36">
        <f t="shared" si="31"/>
        <v>0</v>
      </c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2.75" customHeight="1">
      <c r="A230" s="4"/>
      <c r="B230" s="38" t="s">
        <v>83</v>
      </c>
      <c r="C230" s="33">
        <v>4</v>
      </c>
      <c r="D230" s="34"/>
      <c r="E230" s="35">
        <f t="shared" si="30"/>
        <v>0</v>
      </c>
      <c r="F230" s="36">
        <f t="shared" si="31"/>
        <v>0</v>
      </c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2.75" customHeight="1">
      <c r="A231" s="4"/>
      <c r="B231" s="38" t="s">
        <v>81</v>
      </c>
      <c r="C231" s="33">
        <v>1</v>
      </c>
      <c r="D231" s="34"/>
      <c r="E231" s="35">
        <f t="shared" si="30"/>
        <v>0</v>
      </c>
      <c r="F231" s="36">
        <f t="shared" si="31"/>
        <v>0</v>
      </c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2.75" customHeight="1">
      <c r="A232" s="4"/>
      <c r="B232" s="3" t="s">
        <v>38</v>
      </c>
      <c r="C232" s="3"/>
      <c r="D232" s="3"/>
      <c r="E232" s="3"/>
      <c r="F232" s="44">
        <f>SUM(F224:F231)</f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2.75" customHeight="1">
      <c r="A233" s="5"/>
      <c r="B233" s="5"/>
      <c r="C233" s="5"/>
      <c r="D233" s="5"/>
      <c r="E233" s="5"/>
      <c r="F233" s="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2.75" customHeight="1">
      <c r="A234" s="4" t="s">
        <v>103</v>
      </c>
      <c r="B234" s="6" t="s">
        <v>31</v>
      </c>
      <c r="C234" s="6"/>
      <c r="D234" s="6"/>
      <c r="E234" s="6"/>
      <c r="F234" s="6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2.75" customHeight="1">
      <c r="A235" s="4"/>
      <c r="B235" s="32" t="s">
        <v>32</v>
      </c>
      <c r="C235" s="33">
        <v>4</v>
      </c>
      <c r="D235" s="34"/>
      <c r="E235" s="35">
        <f t="shared" ref="E235:E240" si="32">C235*D235</f>
        <v>0</v>
      </c>
      <c r="F235" s="36">
        <f t="shared" ref="F235:F240" si="33">E235/12</f>
        <v>0</v>
      </c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2.75" customHeight="1">
      <c r="A236" s="4"/>
      <c r="B236" s="32" t="s">
        <v>33</v>
      </c>
      <c r="C236" s="33">
        <v>4</v>
      </c>
      <c r="D236" s="34"/>
      <c r="E236" s="35">
        <f t="shared" si="32"/>
        <v>0</v>
      </c>
      <c r="F236" s="36">
        <f t="shared" si="33"/>
        <v>0</v>
      </c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2.75" customHeight="1">
      <c r="A237" s="4"/>
      <c r="B237" s="32" t="s">
        <v>34</v>
      </c>
      <c r="C237" s="33">
        <v>2</v>
      </c>
      <c r="D237" s="34"/>
      <c r="E237" s="35">
        <f t="shared" si="32"/>
        <v>0</v>
      </c>
      <c r="F237" s="36">
        <f t="shared" si="33"/>
        <v>0</v>
      </c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2.75" customHeight="1">
      <c r="A238" s="4"/>
      <c r="B238" s="32" t="s">
        <v>35</v>
      </c>
      <c r="C238" s="33">
        <v>4</v>
      </c>
      <c r="D238" s="34"/>
      <c r="E238" s="35">
        <f t="shared" si="32"/>
        <v>0</v>
      </c>
      <c r="F238" s="36">
        <f t="shared" si="33"/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2.75" customHeight="1">
      <c r="A239" s="4"/>
      <c r="B239" s="32" t="s">
        <v>36</v>
      </c>
      <c r="C239" s="33">
        <v>1</v>
      </c>
      <c r="D239" s="34"/>
      <c r="E239" s="35">
        <f t="shared" si="32"/>
        <v>0</v>
      </c>
      <c r="F239" s="36">
        <f t="shared" si="33"/>
        <v>0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2.75" customHeight="1">
      <c r="A240" s="4"/>
      <c r="B240" s="38" t="s">
        <v>37</v>
      </c>
      <c r="C240" s="39">
        <v>1</v>
      </c>
      <c r="D240" s="34"/>
      <c r="E240" s="35">
        <f t="shared" si="32"/>
        <v>0</v>
      </c>
      <c r="F240" s="36">
        <f t="shared" si="33"/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2.75" customHeight="1">
      <c r="A241" s="4"/>
      <c r="B241" s="6" t="s">
        <v>38</v>
      </c>
      <c r="C241" s="6"/>
      <c r="D241" s="6"/>
      <c r="E241" s="6"/>
      <c r="F241" s="40">
        <f>SUM(F235:F240)</f>
        <v>0</v>
      </c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2.75" customHeight="1">
      <c r="A242" s="4"/>
      <c r="B242" s="6" t="s">
        <v>40</v>
      </c>
      <c r="C242" s="6"/>
      <c r="D242" s="6"/>
      <c r="E242" s="6"/>
      <c r="F242" s="6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2.75" customHeight="1">
      <c r="A243" s="4"/>
      <c r="B243" s="38" t="s">
        <v>50</v>
      </c>
      <c r="C243" s="33">
        <v>4</v>
      </c>
      <c r="D243" s="34"/>
      <c r="E243" s="35">
        <f>C243*D243</f>
        <v>0</v>
      </c>
      <c r="F243" s="36">
        <f>E243/12</f>
        <v>0</v>
      </c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2.75" customHeight="1">
      <c r="A244" s="4"/>
      <c r="B244" s="38" t="s">
        <v>42</v>
      </c>
      <c r="C244" s="33">
        <v>1</v>
      </c>
      <c r="D244" s="34"/>
      <c r="E244" s="35">
        <f>C244*D244</f>
        <v>0</v>
      </c>
      <c r="F244" s="36">
        <f>E244/12</f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2.75" customHeight="1">
      <c r="A245" s="4"/>
      <c r="B245" s="38" t="s">
        <v>83</v>
      </c>
      <c r="C245" s="33">
        <v>1</v>
      </c>
      <c r="D245" s="34"/>
      <c r="E245" s="35">
        <f>C245*D245</f>
        <v>0</v>
      </c>
      <c r="F245" s="36">
        <f>E245/12</f>
        <v>0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2.75" customHeight="1">
      <c r="A246" s="4"/>
      <c r="B246" s="38" t="s">
        <v>104</v>
      </c>
      <c r="C246" s="33">
        <v>1</v>
      </c>
      <c r="D246" s="34"/>
      <c r="E246" s="35">
        <f>C246*D246</f>
        <v>0</v>
      </c>
      <c r="F246" s="36">
        <f>E246/12</f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2.75" customHeight="1">
      <c r="A247" s="4"/>
      <c r="B247" s="38" t="s">
        <v>105</v>
      </c>
      <c r="C247" s="33">
        <v>4</v>
      </c>
      <c r="D247" s="34"/>
      <c r="E247" s="35">
        <f>C247*D247</f>
        <v>0</v>
      </c>
      <c r="F247" s="36">
        <f>E247/12</f>
        <v>0</v>
      </c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2.75" customHeight="1">
      <c r="A248" s="4"/>
      <c r="B248" s="3" t="s">
        <v>38</v>
      </c>
      <c r="C248" s="3"/>
      <c r="D248" s="3"/>
      <c r="E248" s="3"/>
      <c r="F248" s="44">
        <f>SUM(F243:F247)</f>
        <v>0</v>
      </c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2.75" customHeight="1">
      <c r="A249" s="41"/>
      <c r="B249" s="41"/>
      <c r="C249" s="41"/>
      <c r="D249" s="41"/>
      <c r="E249" s="41"/>
      <c r="F249" s="41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2.75" customHeight="1">
      <c r="A250" s="4" t="s">
        <v>106</v>
      </c>
      <c r="B250" s="6" t="s">
        <v>31</v>
      </c>
      <c r="C250" s="6"/>
      <c r="D250" s="6"/>
      <c r="E250" s="6"/>
      <c r="F250" s="6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2.75" customHeight="1">
      <c r="A251" s="4"/>
      <c r="B251" s="32" t="s">
        <v>32</v>
      </c>
      <c r="C251" s="33">
        <v>4</v>
      </c>
      <c r="D251" s="34"/>
      <c r="E251" s="35">
        <f t="shared" ref="E251:E256" si="34">C251*D251</f>
        <v>0</v>
      </c>
      <c r="F251" s="36">
        <f t="shared" ref="F251:F256" si="35">E251/12</f>
        <v>0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2.75" customHeight="1">
      <c r="A252" s="4"/>
      <c r="B252" s="32" t="s">
        <v>33</v>
      </c>
      <c r="C252" s="33">
        <v>4</v>
      </c>
      <c r="D252" s="34"/>
      <c r="E252" s="35">
        <f t="shared" si="34"/>
        <v>0</v>
      </c>
      <c r="F252" s="36">
        <f t="shared" si="35"/>
        <v>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2.75" customHeight="1">
      <c r="A253" s="4"/>
      <c r="B253" s="32" t="s">
        <v>34</v>
      </c>
      <c r="C253" s="33">
        <v>2</v>
      </c>
      <c r="D253" s="34"/>
      <c r="E253" s="35">
        <f t="shared" si="34"/>
        <v>0</v>
      </c>
      <c r="F253" s="36">
        <f t="shared" si="35"/>
        <v>0</v>
      </c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2.75" customHeight="1">
      <c r="A254" s="4"/>
      <c r="B254" s="32" t="s">
        <v>35</v>
      </c>
      <c r="C254" s="33">
        <v>4</v>
      </c>
      <c r="D254" s="34"/>
      <c r="E254" s="35">
        <f t="shared" si="34"/>
        <v>0</v>
      </c>
      <c r="F254" s="36">
        <f t="shared" si="35"/>
        <v>0</v>
      </c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2.75" customHeight="1">
      <c r="A255" s="4"/>
      <c r="B255" s="32" t="s">
        <v>36</v>
      </c>
      <c r="C255" s="33">
        <v>1</v>
      </c>
      <c r="D255" s="34"/>
      <c r="E255" s="35">
        <f t="shared" si="34"/>
        <v>0</v>
      </c>
      <c r="F255" s="36">
        <f t="shared" si="35"/>
        <v>0</v>
      </c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2.75" customHeight="1">
      <c r="A256" s="4"/>
      <c r="B256" s="38" t="s">
        <v>37</v>
      </c>
      <c r="C256" s="39">
        <v>1</v>
      </c>
      <c r="D256" s="34"/>
      <c r="E256" s="35">
        <f t="shared" si="34"/>
        <v>0</v>
      </c>
      <c r="F256" s="36">
        <f t="shared" si="35"/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2.75" customHeight="1">
      <c r="A257" s="4"/>
      <c r="B257" s="6" t="s">
        <v>38</v>
      </c>
      <c r="C257" s="6"/>
      <c r="D257" s="6"/>
      <c r="E257" s="6"/>
      <c r="F257" s="40">
        <f>SUM(F251:F256)</f>
        <v>0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2.75" customHeight="1">
      <c r="A258" s="5"/>
      <c r="B258" s="5"/>
      <c r="C258" s="5"/>
      <c r="D258" s="5"/>
      <c r="E258" s="5"/>
      <c r="F258" s="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2.75" customHeight="1">
      <c r="A259" s="4" t="s">
        <v>107</v>
      </c>
      <c r="B259" s="6" t="s">
        <v>31</v>
      </c>
      <c r="C259" s="6"/>
      <c r="D259" s="6"/>
      <c r="E259" s="6"/>
      <c r="F259" s="6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2.75" customHeight="1">
      <c r="A260" s="4"/>
      <c r="B260" s="32" t="s">
        <v>32</v>
      </c>
      <c r="C260" s="33">
        <v>4</v>
      </c>
      <c r="D260" s="34"/>
      <c r="E260" s="35">
        <f t="shared" ref="E260:E265" si="36">C260*D260</f>
        <v>0</v>
      </c>
      <c r="F260" s="36">
        <f t="shared" ref="F260:F265" si="37">E260/12</f>
        <v>0</v>
      </c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2.75" customHeight="1">
      <c r="A261" s="4"/>
      <c r="B261" s="32" t="s">
        <v>33</v>
      </c>
      <c r="C261" s="33">
        <v>4</v>
      </c>
      <c r="D261" s="34"/>
      <c r="E261" s="35">
        <f t="shared" si="36"/>
        <v>0</v>
      </c>
      <c r="F261" s="36">
        <f t="shared" si="37"/>
        <v>0</v>
      </c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2.75" customHeight="1">
      <c r="A262" s="4"/>
      <c r="B262" s="32" t="s">
        <v>34</v>
      </c>
      <c r="C262" s="33">
        <v>2</v>
      </c>
      <c r="D262" s="34"/>
      <c r="E262" s="35">
        <f t="shared" si="36"/>
        <v>0</v>
      </c>
      <c r="F262" s="36">
        <f t="shared" si="37"/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2.75" customHeight="1">
      <c r="A263" s="4"/>
      <c r="B263" s="32" t="s">
        <v>35</v>
      </c>
      <c r="C263" s="33">
        <v>4</v>
      </c>
      <c r="D263" s="34"/>
      <c r="E263" s="35">
        <f t="shared" si="36"/>
        <v>0</v>
      </c>
      <c r="F263" s="36">
        <f t="shared" si="37"/>
        <v>0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2.75" customHeight="1">
      <c r="A264" s="4"/>
      <c r="B264" s="32" t="s">
        <v>36</v>
      </c>
      <c r="C264" s="33">
        <v>1</v>
      </c>
      <c r="D264" s="34"/>
      <c r="E264" s="35">
        <f t="shared" si="36"/>
        <v>0</v>
      </c>
      <c r="F264" s="36">
        <f t="shared" si="37"/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2.75" customHeight="1">
      <c r="A265" s="4"/>
      <c r="B265" s="38" t="s">
        <v>37</v>
      </c>
      <c r="C265" s="39">
        <v>1</v>
      </c>
      <c r="D265" s="34"/>
      <c r="E265" s="35">
        <f t="shared" si="36"/>
        <v>0</v>
      </c>
      <c r="F265" s="36">
        <f t="shared" si="37"/>
        <v>0</v>
      </c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2.75" customHeight="1">
      <c r="A266" s="4"/>
      <c r="B266" s="6" t="s">
        <v>38</v>
      </c>
      <c r="C266" s="6"/>
      <c r="D266" s="6"/>
      <c r="E266" s="6"/>
      <c r="F266" s="40">
        <f>SUM(F260:F265)</f>
        <v>0</v>
      </c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2.75" customHeight="1">
      <c r="A267" s="5"/>
      <c r="B267" s="5"/>
      <c r="C267" s="5"/>
      <c r="D267" s="5"/>
      <c r="E267" s="5"/>
      <c r="F267" s="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2.75" customHeight="1">
      <c r="A268" s="4" t="s">
        <v>108</v>
      </c>
      <c r="B268" s="6" t="s">
        <v>31</v>
      </c>
      <c r="C268" s="6"/>
      <c r="D268" s="6"/>
      <c r="E268" s="6"/>
      <c r="F268" s="6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2.75" customHeight="1">
      <c r="A269" s="4"/>
      <c r="B269" s="32" t="s">
        <v>32</v>
      </c>
      <c r="C269" s="33">
        <v>4</v>
      </c>
      <c r="D269" s="34"/>
      <c r="E269" s="35">
        <f t="shared" ref="E269:E274" si="38">C269*D269</f>
        <v>0</v>
      </c>
      <c r="F269" s="36">
        <f t="shared" ref="F269:F274" si="39">E269/12</f>
        <v>0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2.75" customHeight="1">
      <c r="A270" s="4"/>
      <c r="B270" s="32" t="s">
        <v>33</v>
      </c>
      <c r="C270" s="33">
        <v>4</v>
      </c>
      <c r="D270" s="34"/>
      <c r="E270" s="35">
        <f t="shared" si="38"/>
        <v>0</v>
      </c>
      <c r="F270" s="36">
        <f t="shared" si="39"/>
        <v>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2.75" customHeight="1">
      <c r="A271" s="4"/>
      <c r="B271" s="32" t="s">
        <v>34</v>
      </c>
      <c r="C271" s="33">
        <v>2</v>
      </c>
      <c r="D271" s="34"/>
      <c r="E271" s="35">
        <f t="shared" si="38"/>
        <v>0</v>
      </c>
      <c r="F271" s="36">
        <f t="shared" si="39"/>
        <v>0</v>
      </c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2.75" customHeight="1">
      <c r="A272" s="4"/>
      <c r="B272" s="32" t="s">
        <v>35</v>
      </c>
      <c r="C272" s="33">
        <v>4</v>
      </c>
      <c r="D272" s="34"/>
      <c r="E272" s="35">
        <f t="shared" si="38"/>
        <v>0</v>
      </c>
      <c r="F272" s="36">
        <f t="shared" si="39"/>
        <v>0</v>
      </c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2.75" customHeight="1">
      <c r="A273" s="4"/>
      <c r="B273" s="32" t="s">
        <v>36</v>
      </c>
      <c r="C273" s="33">
        <v>1</v>
      </c>
      <c r="D273" s="34"/>
      <c r="E273" s="35">
        <f t="shared" si="38"/>
        <v>0</v>
      </c>
      <c r="F273" s="36">
        <f t="shared" si="39"/>
        <v>0</v>
      </c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2.75" customHeight="1">
      <c r="A274" s="4"/>
      <c r="B274" s="38" t="s">
        <v>37</v>
      </c>
      <c r="C274" s="39">
        <v>1</v>
      </c>
      <c r="D274" s="34"/>
      <c r="E274" s="35">
        <f t="shared" si="38"/>
        <v>0</v>
      </c>
      <c r="F274" s="36">
        <f t="shared" si="39"/>
        <v>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2.75" customHeight="1">
      <c r="A275" s="4"/>
      <c r="B275" s="6" t="s">
        <v>38</v>
      </c>
      <c r="C275" s="6"/>
      <c r="D275" s="6"/>
      <c r="E275" s="6"/>
      <c r="F275" s="40">
        <f>SUM(F269:F274)</f>
        <v>0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2.75" customHeight="1">
      <c r="A276" s="4"/>
      <c r="B276" s="6" t="s">
        <v>40</v>
      </c>
      <c r="C276" s="6"/>
      <c r="D276" s="6"/>
      <c r="E276" s="6"/>
      <c r="F276" s="6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2.75" customHeight="1">
      <c r="A277" s="4"/>
      <c r="B277" s="32" t="s">
        <v>109</v>
      </c>
      <c r="C277" s="33">
        <v>2</v>
      </c>
      <c r="D277" s="34"/>
      <c r="E277" s="35">
        <f t="shared" ref="E277:E283" si="40">C277*D277</f>
        <v>0</v>
      </c>
      <c r="F277" s="36">
        <f t="shared" ref="F277:F283" si="41">E277/12</f>
        <v>0</v>
      </c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2.75" customHeight="1">
      <c r="A278" s="4"/>
      <c r="B278" s="32" t="s">
        <v>110</v>
      </c>
      <c r="C278" s="33">
        <v>1</v>
      </c>
      <c r="D278" s="34"/>
      <c r="E278" s="35">
        <f t="shared" si="40"/>
        <v>0</v>
      </c>
      <c r="F278" s="36">
        <f t="shared" si="41"/>
        <v>0</v>
      </c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2.75" customHeight="1">
      <c r="A279" s="4"/>
      <c r="B279" s="32" t="s">
        <v>58</v>
      </c>
      <c r="C279" s="33">
        <v>1</v>
      </c>
      <c r="D279" s="34"/>
      <c r="E279" s="35">
        <f t="shared" si="40"/>
        <v>0</v>
      </c>
      <c r="F279" s="36">
        <f t="shared" si="41"/>
        <v>0</v>
      </c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2.75" customHeight="1">
      <c r="A280" s="4"/>
      <c r="B280" s="32" t="s">
        <v>111</v>
      </c>
      <c r="C280" s="33">
        <v>1</v>
      </c>
      <c r="D280" s="34"/>
      <c r="E280" s="35">
        <f t="shared" si="40"/>
        <v>0</v>
      </c>
      <c r="F280" s="36">
        <f t="shared" si="41"/>
        <v>0</v>
      </c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2.75" customHeight="1">
      <c r="A281" s="4"/>
      <c r="B281" s="32" t="s">
        <v>43</v>
      </c>
      <c r="C281" s="33">
        <v>2</v>
      </c>
      <c r="D281" s="34"/>
      <c r="E281" s="35">
        <f t="shared" si="40"/>
        <v>0</v>
      </c>
      <c r="F281" s="36">
        <f t="shared" si="41"/>
        <v>0</v>
      </c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2.75" customHeight="1">
      <c r="A282" s="4"/>
      <c r="B282" s="32" t="s">
        <v>93</v>
      </c>
      <c r="C282" s="33">
        <v>4</v>
      </c>
      <c r="D282" s="34"/>
      <c r="E282" s="35">
        <f t="shared" si="40"/>
        <v>0</v>
      </c>
      <c r="F282" s="36">
        <f t="shared" si="41"/>
        <v>0</v>
      </c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2.75" customHeight="1">
      <c r="A283" s="4"/>
      <c r="B283" s="32" t="s">
        <v>112</v>
      </c>
      <c r="C283" s="33">
        <v>8</v>
      </c>
      <c r="D283" s="34"/>
      <c r="E283" s="35">
        <f t="shared" si="40"/>
        <v>0</v>
      </c>
      <c r="F283" s="36">
        <f t="shared" si="41"/>
        <v>0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2.75" customHeight="1">
      <c r="A284" s="4"/>
      <c r="B284" s="3" t="s">
        <v>38</v>
      </c>
      <c r="C284" s="3"/>
      <c r="D284" s="3"/>
      <c r="E284" s="3"/>
      <c r="F284" s="44">
        <f>SUM(F277:F283)</f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2.75" customHeight="1">
      <c r="A285" s="5"/>
      <c r="B285" s="5"/>
      <c r="C285" s="5"/>
      <c r="D285" s="5"/>
      <c r="E285" s="5"/>
      <c r="F285" s="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2.75" customHeight="1">
      <c r="A286" s="4" t="s">
        <v>113</v>
      </c>
      <c r="B286" s="6" t="s">
        <v>31</v>
      </c>
      <c r="C286" s="6"/>
      <c r="D286" s="6"/>
      <c r="E286" s="6"/>
      <c r="F286" s="6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2.75" customHeight="1">
      <c r="A287" s="4"/>
      <c r="B287" s="32" t="s">
        <v>32</v>
      </c>
      <c r="C287" s="33">
        <v>4</v>
      </c>
      <c r="D287" s="34"/>
      <c r="E287" s="35">
        <f t="shared" ref="E287:E292" si="42">C287*D287</f>
        <v>0</v>
      </c>
      <c r="F287" s="36">
        <f t="shared" ref="F287:F292" si="43">E287/12</f>
        <v>0</v>
      </c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2.75" customHeight="1">
      <c r="A288" s="4"/>
      <c r="B288" s="32" t="s">
        <v>33</v>
      </c>
      <c r="C288" s="33">
        <v>4</v>
      </c>
      <c r="D288" s="34"/>
      <c r="E288" s="35">
        <f t="shared" si="42"/>
        <v>0</v>
      </c>
      <c r="F288" s="36">
        <f t="shared" si="43"/>
        <v>0</v>
      </c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2.75" customHeight="1">
      <c r="A289" s="4"/>
      <c r="B289" s="32" t="s">
        <v>34</v>
      </c>
      <c r="C289" s="33">
        <v>2</v>
      </c>
      <c r="D289" s="34"/>
      <c r="E289" s="35">
        <f t="shared" si="42"/>
        <v>0</v>
      </c>
      <c r="F289" s="36">
        <f t="shared" si="43"/>
        <v>0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2.75" customHeight="1">
      <c r="A290" s="4"/>
      <c r="B290" s="32" t="s">
        <v>35</v>
      </c>
      <c r="C290" s="33">
        <v>4</v>
      </c>
      <c r="D290" s="34"/>
      <c r="E290" s="35">
        <f t="shared" si="42"/>
        <v>0</v>
      </c>
      <c r="F290" s="36">
        <f t="shared" si="43"/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2.75" customHeight="1">
      <c r="A291" s="4"/>
      <c r="B291" s="32" t="s">
        <v>36</v>
      </c>
      <c r="C291" s="33">
        <v>1</v>
      </c>
      <c r="D291" s="34"/>
      <c r="E291" s="35">
        <f t="shared" si="42"/>
        <v>0</v>
      </c>
      <c r="F291" s="36">
        <f t="shared" si="43"/>
        <v>0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2.75" customHeight="1">
      <c r="A292" s="4"/>
      <c r="B292" s="38" t="s">
        <v>37</v>
      </c>
      <c r="C292" s="39">
        <v>1</v>
      </c>
      <c r="D292" s="34"/>
      <c r="E292" s="35">
        <f t="shared" si="42"/>
        <v>0</v>
      </c>
      <c r="F292" s="36">
        <f t="shared" si="43"/>
        <v>0</v>
      </c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2.75" customHeight="1">
      <c r="A293" s="4"/>
      <c r="B293" s="6" t="s">
        <v>38</v>
      </c>
      <c r="C293" s="6"/>
      <c r="D293" s="6"/>
      <c r="E293" s="6"/>
      <c r="F293" s="40">
        <f>SUM(F287:F292)</f>
        <v>0</v>
      </c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2.75" customHeight="1">
      <c r="A294" s="4"/>
      <c r="B294" s="6" t="s">
        <v>40</v>
      </c>
      <c r="C294" s="6"/>
      <c r="D294" s="6"/>
      <c r="E294" s="6"/>
      <c r="F294" s="6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2.75" customHeight="1">
      <c r="A295" s="4"/>
      <c r="B295" s="32" t="s">
        <v>109</v>
      </c>
      <c r="C295" s="33">
        <v>2</v>
      </c>
      <c r="D295" s="34"/>
      <c r="E295" s="35">
        <f t="shared" ref="E295:E301" si="44">C295*D295</f>
        <v>0</v>
      </c>
      <c r="F295" s="36">
        <f t="shared" ref="F295:F301" si="45">E295/12</f>
        <v>0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2.75" customHeight="1">
      <c r="A296" s="4"/>
      <c r="B296" s="32" t="s">
        <v>110</v>
      </c>
      <c r="C296" s="33">
        <v>1</v>
      </c>
      <c r="D296" s="34"/>
      <c r="E296" s="35">
        <f t="shared" si="44"/>
        <v>0</v>
      </c>
      <c r="F296" s="36">
        <f t="shared" si="45"/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2.75" customHeight="1">
      <c r="A297" s="4"/>
      <c r="B297" s="32" t="s">
        <v>58</v>
      </c>
      <c r="C297" s="33">
        <v>1</v>
      </c>
      <c r="D297" s="34"/>
      <c r="E297" s="35">
        <f t="shared" si="44"/>
        <v>0</v>
      </c>
      <c r="F297" s="36">
        <f t="shared" si="45"/>
        <v>0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2.75" customHeight="1">
      <c r="A298" s="4"/>
      <c r="B298" s="32" t="s">
        <v>111</v>
      </c>
      <c r="C298" s="33">
        <v>1</v>
      </c>
      <c r="D298" s="34"/>
      <c r="E298" s="35">
        <f t="shared" si="44"/>
        <v>0</v>
      </c>
      <c r="F298" s="36">
        <f t="shared" si="45"/>
        <v>0</v>
      </c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2.75" customHeight="1">
      <c r="A299" s="4"/>
      <c r="B299" s="32" t="s">
        <v>43</v>
      </c>
      <c r="C299" s="33">
        <v>2</v>
      </c>
      <c r="D299" s="34"/>
      <c r="E299" s="35">
        <f t="shared" si="44"/>
        <v>0</v>
      </c>
      <c r="F299" s="36">
        <f t="shared" si="45"/>
        <v>0</v>
      </c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2.75" customHeight="1">
      <c r="A300" s="4"/>
      <c r="B300" s="32" t="s">
        <v>93</v>
      </c>
      <c r="C300" s="33">
        <v>4</v>
      </c>
      <c r="D300" s="34"/>
      <c r="E300" s="35">
        <f t="shared" si="44"/>
        <v>0</v>
      </c>
      <c r="F300" s="36">
        <f t="shared" si="45"/>
        <v>0</v>
      </c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2.75" customHeight="1">
      <c r="A301" s="4"/>
      <c r="B301" s="32" t="s">
        <v>112</v>
      </c>
      <c r="C301" s="33">
        <v>8</v>
      </c>
      <c r="D301" s="34"/>
      <c r="E301" s="35">
        <f t="shared" si="44"/>
        <v>0</v>
      </c>
      <c r="F301" s="36">
        <f t="shared" si="45"/>
        <v>0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2.75" customHeight="1">
      <c r="A302" s="4"/>
      <c r="B302" s="3" t="s">
        <v>38</v>
      </c>
      <c r="C302" s="3"/>
      <c r="D302" s="3"/>
      <c r="E302" s="3"/>
      <c r="F302" s="44">
        <f>SUM(F295:F301)</f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2.75" customHeight="1">
      <c r="A303" s="5"/>
      <c r="B303" s="5"/>
      <c r="C303" s="5"/>
      <c r="D303" s="5"/>
      <c r="E303" s="5"/>
      <c r="F303" s="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2.75" customHeight="1">
      <c r="A304" s="4" t="s">
        <v>114</v>
      </c>
      <c r="B304" s="6" t="s">
        <v>31</v>
      </c>
      <c r="C304" s="6"/>
      <c r="D304" s="6"/>
      <c r="E304" s="6"/>
      <c r="F304" s="6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2.75" customHeight="1">
      <c r="A305" s="4"/>
      <c r="B305" s="32" t="s">
        <v>32</v>
      </c>
      <c r="C305" s="33">
        <v>4</v>
      </c>
      <c r="D305" s="34"/>
      <c r="E305" s="35">
        <f t="shared" ref="E305:E310" si="46">C305*D305</f>
        <v>0</v>
      </c>
      <c r="F305" s="36">
        <f t="shared" ref="F305:F310" si="47">E305/12</f>
        <v>0</v>
      </c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2.75" customHeight="1">
      <c r="A306" s="4"/>
      <c r="B306" s="32" t="s">
        <v>33</v>
      </c>
      <c r="C306" s="33">
        <v>4</v>
      </c>
      <c r="D306" s="34"/>
      <c r="E306" s="35">
        <f t="shared" si="46"/>
        <v>0</v>
      </c>
      <c r="F306" s="36">
        <f t="shared" si="47"/>
        <v>0</v>
      </c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2.75" customHeight="1">
      <c r="A307" s="4"/>
      <c r="B307" s="32" t="s">
        <v>34</v>
      </c>
      <c r="C307" s="33">
        <v>2</v>
      </c>
      <c r="D307" s="34"/>
      <c r="E307" s="35">
        <f t="shared" si="46"/>
        <v>0</v>
      </c>
      <c r="F307" s="36">
        <f t="shared" si="47"/>
        <v>0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2.75" customHeight="1">
      <c r="A308" s="4"/>
      <c r="B308" s="32" t="s">
        <v>35</v>
      </c>
      <c r="C308" s="33">
        <v>4</v>
      </c>
      <c r="D308" s="34"/>
      <c r="E308" s="35">
        <f t="shared" si="46"/>
        <v>0</v>
      </c>
      <c r="F308" s="36">
        <f t="shared" si="47"/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2.75" customHeight="1">
      <c r="A309" s="4"/>
      <c r="B309" s="32" t="s">
        <v>36</v>
      </c>
      <c r="C309" s="33">
        <v>1</v>
      </c>
      <c r="D309" s="34"/>
      <c r="E309" s="35">
        <f t="shared" si="46"/>
        <v>0</v>
      </c>
      <c r="F309" s="36">
        <f t="shared" si="47"/>
        <v>0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2.75" customHeight="1">
      <c r="A310" s="4"/>
      <c r="B310" s="38" t="s">
        <v>37</v>
      </c>
      <c r="C310" s="39">
        <v>1</v>
      </c>
      <c r="D310" s="34"/>
      <c r="E310" s="35">
        <f t="shared" si="46"/>
        <v>0</v>
      </c>
      <c r="F310" s="36">
        <f t="shared" si="47"/>
        <v>0</v>
      </c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2.75" customHeight="1">
      <c r="A311" s="4"/>
      <c r="B311" s="6" t="s">
        <v>38</v>
      </c>
      <c r="C311" s="6"/>
      <c r="D311" s="6"/>
      <c r="E311" s="6"/>
      <c r="F311" s="40">
        <f>SUM(F305:F310)</f>
        <v>0</v>
      </c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2.75" customHeight="1">
      <c r="A312" s="4"/>
      <c r="B312" s="6" t="s">
        <v>40</v>
      </c>
      <c r="C312" s="6"/>
      <c r="D312" s="6"/>
      <c r="E312" s="6"/>
      <c r="F312" s="6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2.75" customHeight="1">
      <c r="A313" s="4"/>
      <c r="B313" s="32" t="s">
        <v>115</v>
      </c>
      <c r="C313" s="33">
        <v>1</v>
      </c>
      <c r="D313" s="34"/>
      <c r="E313" s="35">
        <f t="shared" ref="E313:E318" si="48">C313*D313</f>
        <v>0</v>
      </c>
      <c r="F313" s="36">
        <f t="shared" ref="F313:F318" si="49">E313/12</f>
        <v>0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2.75" customHeight="1">
      <c r="A314" s="4"/>
      <c r="B314" s="32" t="s">
        <v>116</v>
      </c>
      <c r="C314" s="33">
        <v>1</v>
      </c>
      <c r="D314" s="34"/>
      <c r="E314" s="35">
        <f t="shared" si="48"/>
        <v>0</v>
      </c>
      <c r="F314" s="36">
        <f t="shared" si="49"/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2.75" customHeight="1">
      <c r="A315" s="4"/>
      <c r="B315" s="32" t="s">
        <v>117</v>
      </c>
      <c r="C315" s="33">
        <v>2</v>
      </c>
      <c r="D315" s="34"/>
      <c r="E315" s="35">
        <f t="shared" si="48"/>
        <v>0</v>
      </c>
      <c r="F315" s="36">
        <f t="shared" si="49"/>
        <v>0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2.75" customHeight="1">
      <c r="A316" s="4"/>
      <c r="B316" s="32" t="s">
        <v>55</v>
      </c>
      <c r="C316" s="33">
        <v>12</v>
      </c>
      <c r="D316" s="34"/>
      <c r="E316" s="35">
        <f t="shared" si="48"/>
        <v>0</v>
      </c>
      <c r="F316" s="36">
        <f t="shared" si="49"/>
        <v>0</v>
      </c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2.75" customHeight="1">
      <c r="A317" s="4"/>
      <c r="B317" s="32" t="s">
        <v>118</v>
      </c>
      <c r="C317" s="33">
        <v>1</v>
      </c>
      <c r="D317" s="34"/>
      <c r="E317" s="35">
        <f t="shared" si="48"/>
        <v>0</v>
      </c>
      <c r="F317" s="36">
        <f t="shared" si="49"/>
        <v>0</v>
      </c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2.75" customHeight="1">
      <c r="A318" s="4"/>
      <c r="B318" s="32" t="s">
        <v>119</v>
      </c>
      <c r="C318" s="33">
        <v>1</v>
      </c>
      <c r="D318" s="34"/>
      <c r="E318" s="35">
        <f t="shared" si="48"/>
        <v>0</v>
      </c>
      <c r="F318" s="36">
        <f t="shared" si="49"/>
        <v>0</v>
      </c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2.75" customHeight="1">
      <c r="A319" s="4"/>
      <c r="B319" s="3" t="s">
        <v>38</v>
      </c>
      <c r="C319" s="3"/>
      <c r="D319" s="3"/>
      <c r="E319" s="3"/>
      <c r="F319" s="44">
        <f>SUM(F313:F318)</f>
        <v>0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2.75" customHeight="1">
      <c r="A320" s="5"/>
      <c r="B320" s="5"/>
      <c r="C320" s="5"/>
      <c r="D320" s="5"/>
      <c r="E320" s="5"/>
      <c r="F320" s="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2.75" customHeight="1">
      <c r="A321" s="2" t="s">
        <v>120</v>
      </c>
      <c r="B321" s="6" t="s">
        <v>31</v>
      </c>
      <c r="C321" s="6"/>
      <c r="D321" s="6"/>
      <c r="E321" s="6"/>
      <c r="F321" s="6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2.75" customHeight="1">
      <c r="A322" s="2"/>
      <c r="B322" s="32" t="s">
        <v>121</v>
      </c>
      <c r="C322" s="33">
        <v>4</v>
      </c>
      <c r="D322" s="34"/>
      <c r="E322" s="35">
        <f t="shared" ref="E322:E329" si="50">C322*D322</f>
        <v>0</v>
      </c>
      <c r="F322" s="36">
        <f t="shared" ref="F322:F329" si="51">E322/12</f>
        <v>0</v>
      </c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2.75" customHeight="1">
      <c r="A323" s="2"/>
      <c r="B323" s="32" t="s">
        <v>122</v>
      </c>
      <c r="C323" s="33">
        <v>4</v>
      </c>
      <c r="D323" s="34"/>
      <c r="E323" s="35">
        <f t="shared" si="50"/>
        <v>0</v>
      </c>
      <c r="F323" s="36">
        <f t="shared" si="51"/>
        <v>0</v>
      </c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2.75" customHeight="1">
      <c r="A324" s="2"/>
      <c r="B324" s="32" t="s">
        <v>123</v>
      </c>
      <c r="C324" s="33">
        <v>2</v>
      </c>
      <c r="D324" s="34"/>
      <c r="E324" s="35">
        <f t="shared" si="50"/>
        <v>0</v>
      </c>
      <c r="F324" s="36">
        <f t="shared" si="51"/>
        <v>0</v>
      </c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2.75" customHeight="1">
      <c r="A325" s="2"/>
      <c r="B325" s="32" t="s">
        <v>35</v>
      </c>
      <c r="C325" s="33">
        <v>4</v>
      </c>
      <c r="D325" s="34"/>
      <c r="E325" s="35">
        <f t="shared" si="50"/>
        <v>0</v>
      </c>
      <c r="F325" s="36">
        <f t="shared" si="51"/>
        <v>0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2.75" customHeight="1">
      <c r="A326" s="2"/>
      <c r="B326" s="32" t="s">
        <v>36</v>
      </c>
      <c r="C326" s="33">
        <v>1</v>
      </c>
      <c r="D326" s="34"/>
      <c r="E326" s="35">
        <f t="shared" si="50"/>
        <v>0</v>
      </c>
      <c r="F326" s="36">
        <f t="shared" si="51"/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2.75" customHeight="1">
      <c r="A327" s="2"/>
      <c r="B327" s="38" t="s">
        <v>37</v>
      </c>
      <c r="C327" s="39">
        <v>1</v>
      </c>
      <c r="D327" s="34"/>
      <c r="E327" s="35">
        <f t="shared" si="50"/>
        <v>0</v>
      </c>
      <c r="F327" s="36">
        <f t="shared" si="51"/>
        <v>0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2.75" customHeight="1">
      <c r="A328" s="2"/>
      <c r="B328" s="38" t="s">
        <v>124</v>
      </c>
      <c r="C328" s="39">
        <v>2</v>
      </c>
      <c r="D328" s="34"/>
      <c r="E328" s="35">
        <f t="shared" si="50"/>
        <v>0</v>
      </c>
      <c r="F328" s="36">
        <f t="shared" si="51"/>
        <v>0</v>
      </c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2.75" customHeight="1">
      <c r="A329" s="2"/>
      <c r="B329" s="38" t="s">
        <v>125</v>
      </c>
      <c r="C329" s="39">
        <v>1</v>
      </c>
      <c r="D329" s="34"/>
      <c r="E329" s="35">
        <f t="shared" si="50"/>
        <v>0</v>
      </c>
      <c r="F329" s="36">
        <f t="shared" si="51"/>
        <v>0</v>
      </c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2.75" customHeight="1">
      <c r="A330" s="2"/>
      <c r="B330" s="6" t="s">
        <v>38</v>
      </c>
      <c r="C330" s="6"/>
      <c r="D330" s="6"/>
      <c r="E330" s="6"/>
      <c r="F330" s="40">
        <f>SUM(F322:F329)</f>
        <v>0</v>
      </c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2.75" customHeight="1">
      <c r="A331" s="2"/>
      <c r="B331" s="6" t="s">
        <v>40</v>
      </c>
      <c r="C331" s="6"/>
      <c r="D331" s="6"/>
      <c r="E331" s="6"/>
      <c r="F331" s="6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2.75" customHeight="1">
      <c r="A332" s="2"/>
      <c r="B332" s="38" t="s">
        <v>126</v>
      </c>
      <c r="C332" s="33">
        <v>1</v>
      </c>
      <c r="D332" s="34"/>
      <c r="E332" s="35">
        <f>C332*D332</f>
        <v>0</v>
      </c>
      <c r="F332" s="36">
        <f>E332/12</f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2.75" customHeight="1">
      <c r="A333" s="2"/>
      <c r="B333" s="38" t="s">
        <v>55</v>
      </c>
      <c r="C333" s="33">
        <v>12</v>
      </c>
      <c r="D333" s="34"/>
      <c r="E333" s="35">
        <f>C333*D333</f>
        <v>0</v>
      </c>
      <c r="F333" s="36">
        <f>E333/12</f>
        <v>0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2.75" customHeight="1">
      <c r="A334" s="2"/>
      <c r="B334" s="3" t="s">
        <v>38</v>
      </c>
      <c r="C334" s="3"/>
      <c r="D334" s="3"/>
      <c r="E334" s="3"/>
      <c r="F334" s="44">
        <f>SUM(F332:F333)</f>
        <v>0</v>
      </c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2.75" customHeight="1">
      <c r="A335" s="2"/>
      <c r="B335" s="6" t="s">
        <v>127</v>
      </c>
      <c r="C335" s="6"/>
      <c r="D335" s="6"/>
      <c r="E335" s="6"/>
      <c r="F335" s="6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2.75" customHeight="1">
      <c r="A336" s="2"/>
      <c r="B336" s="38" t="s">
        <v>128</v>
      </c>
      <c r="C336" s="33">
        <v>1</v>
      </c>
      <c r="D336" s="34"/>
      <c r="E336" s="35">
        <f>C336*D336</f>
        <v>0</v>
      </c>
      <c r="F336" s="36">
        <f>E336/12</f>
        <v>0</v>
      </c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2.75" customHeight="1">
      <c r="A337" s="2"/>
      <c r="B337" s="38" t="s">
        <v>129</v>
      </c>
      <c r="C337" s="33">
        <v>1</v>
      </c>
      <c r="D337" s="34"/>
      <c r="E337" s="35">
        <f>C337*D337</f>
        <v>0</v>
      </c>
      <c r="F337" s="36">
        <f>E337/12</f>
        <v>0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2.75" customHeight="1">
      <c r="A338" s="2"/>
      <c r="B338" s="38" t="s">
        <v>130</v>
      </c>
      <c r="C338" s="33">
        <v>1</v>
      </c>
      <c r="D338" s="34"/>
      <c r="E338" s="35">
        <f>C338*D338</f>
        <v>0</v>
      </c>
      <c r="F338" s="36">
        <f>(E338/2)/12</f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2.75" customHeight="1">
      <c r="A339" s="2"/>
      <c r="B339" s="3" t="s">
        <v>38</v>
      </c>
      <c r="C339" s="3"/>
      <c r="D339" s="3"/>
      <c r="E339" s="3"/>
      <c r="F339" s="44">
        <f>SUM(F336:F338)</f>
        <v>0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2.75" customHeight="1">
      <c r="A340" s="5"/>
      <c r="B340" s="5"/>
      <c r="C340" s="5"/>
      <c r="D340" s="5"/>
      <c r="E340" s="5"/>
      <c r="F340" s="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2.75" customHeight="1">
      <c r="A341" s="2" t="s">
        <v>131</v>
      </c>
      <c r="B341" s="6" t="s">
        <v>31</v>
      </c>
      <c r="C341" s="6"/>
      <c r="D341" s="6"/>
      <c r="E341" s="6"/>
      <c r="F341" s="6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2.75" customHeight="1">
      <c r="A342" s="2"/>
      <c r="B342" s="32" t="s">
        <v>32</v>
      </c>
      <c r="C342" s="33">
        <v>4</v>
      </c>
      <c r="D342" s="34"/>
      <c r="E342" s="35">
        <f t="shared" ref="E342:E349" si="52">C342*D342</f>
        <v>0</v>
      </c>
      <c r="F342" s="36">
        <f t="shared" ref="F342:F349" si="53">E342/12</f>
        <v>0</v>
      </c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2.75" customHeight="1">
      <c r="A343" s="2"/>
      <c r="B343" s="32" t="s">
        <v>33</v>
      </c>
      <c r="C343" s="33">
        <v>4</v>
      </c>
      <c r="D343" s="34"/>
      <c r="E343" s="35">
        <f t="shared" si="52"/>
        <v>0</v>
      </c>
      <c r="F343" s="36">
        <f t="shared" si="53"/>
        <v>0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2.75" customHeight="1">
      <c r="A344" s="2"/>
      <c r="B344" s="32" t="s">
        <v>87</v>
      </c>
      <c r="C344" s="33">
        <v>2</v>
      </c>
      <c r="D344" s="34"/>
      <c r="E344" s="35">
        <f t="shared" si="52"/>
        <v>0</v>
      </c>
      <c r="F344" s="36">
        <f t="shared" si="53"/>
        <v>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2.75" customHeight="1">
      <c r="A345" s="2"/>
      <c r="B345" s="32" t="s">
        <v>35</v>
      </c>
      <c r="C345" s="33">
        <v>4</v>
      </c>
      <c r="D345" s="34"/>
      <c r="E345" s="35">
        <f t="shared" si="52"/>
        <v>0</v>
      </c>
      <c r="F345" s="36">
        <f t="shared" si="53"/>
        <v>0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2.75" customHeight="1">
      <c r="A346" s="2"/>
      <c r="B346" s="32" t="s">
        <v>36</v>
      </c>
      <c r="C346" s="33">
        <v>1</v>
      </c>
      <c r="D346" s="34"/>
      <c r="E346" s="35">
        <f t="shared" si="52"/>
        <v>0</v>
      </c>
      <c r="F346" s="36">
        <f t="shared" si="53"/>
        <v>0</v>
      </c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2.75" customHeight="1">
      <c r="A347" s="2"/>
      <c r="B347" s="38" t="s">
        <v>37</v>
      </c>
      <c r="C347" s="39">
        <v>1</v>
      </c>
      <c r="D347" s="34"/>
      <c r="E347" s="35">
        <f t="shared" si="52"/>
        <v>0</v>
      </c>
      <c r="F347" s="36">
        <f t="shared" si="53"/>
        <v>0</v>
      </c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2.75" customHeight="1">
      <c r="A348" s="2"/>
      <c r="B348" s="38" t="s">
        <v>124</v>
      </c>
      <c r="C348" s="39">
        <v>2</v>
      </c>
      <c r="D348" s="34"/>
      <c r="E348" s="35">
        <f t="shared" si="52"/>
        <v>0</v>
      </c>
      <c r="F348" s="36">
        <f t="shared" si="53"/>
        <v>0</v>
      </c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2.75" customHeight="1">
      <c r="A349" s="2"/>
      <c r="B349" s="38" t="s">
        <v>125</v>
      </c>
      <c r="C349" s="39">
        <v>1</v>
      </c>
      <c r="D349" s="34"/>
      <c r="E349" s="35">
        <f t="shared" si="52"/>
        <v>0</v>
      </c>
      <c r="F349" s="36">
        <f t="shared" si="53"/>
        <v>0</v>
      </c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2.75" customHeight="1">
      <c r="A350" s="2"/>
      <c r="B350" s="6" t="s">
        <v>38</v>
      </c>
      <c r="C350" s="6"/>
      <c r="D350" s="6"/>
      <c r="E350" s="6"/>
      <c r="F350" s="40">
        <f>SUM(F342:F349)</f>
        <v>0</v>
      </c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2.75" customHeight="1">
      <c r="A351" s="2"/>
      <c r="B351" s="6" t="s">
        <v>40</v>
      </c>
      <c r="C351" s="6"/>
      <c r="D351" s="6"/>
      <c r="E351" s="6"/>
      <c r="F351" s="6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2.75" customHeight="1">
      <c r="A352" s="2"/>
      <c r="B352" s="38" t="s">
        <v>126</v>
      </c>
      <c r="C352" s="33">
        <v>1</v>
      </c>
      <c r="D352" s="34"/>
      <c r="E352" s="35">
        <f>C352*D352</f>
        <v>0</v>
      </c>
      <c r="F352" s="36">
        <f>E352/12</f>
        <v>0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2.75" customHeight="1">
      <c r="A353" s="2"/>
      <c r="B353" s="3" t="s">
        <v>38</v>
      </c>
      <c r="C353" s="3"/>
      <c r="D353" s="3"/>
      <c r="E353" s="3"/>
      <c r="F353" s="44">
        <f>SUM(F352)</f>
        <v>0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2.75" customHeight="1">
      <c r="A354" s="2"/>
      <c r="B354" s="6" t="s">
        <v>127</v>
      </c>
      <c r="C354" s="6"/>
      <c r="D354" s="6"/>
      <c r="E354" s="6"/>
      <c r="F354" s="6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2.75" customHeight="1">
      <c r="A355" s="2"/>
      <c r="B355" s="38" t="s">
        <v>128</v>
      </c>
      <c r="C355" s="33">
        <v>1</v>
      </c>
      <c r="D355" s="34"/>
      <c r="E355" s="35">
        <f>C355*D355</f>
        <v>0</v>
      </c>
      <c r="F355" s="36">
        <f>E355/12</f>
        <v>0</v>
      </c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2.75" customHeight="1">
      <c r="A356" s="2"/>
      <c r="B356" s="38" t="s">
        <v>129</v>
      </c>
      <c r="C356" s="33">
        <v>1</v>
      </c>
      <c r="D356" s="34"/>
      <c r="E356" s="35">
        <f>C356*D356</f>
        <v>0</v>
      </c>
      <c r="F356" s="36">
        <f>E356/12</f>
        <v>0</v>
      </c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2.75" customHeight="1">
      <c r="A357" s="2"/>
      <c r="B357" s="38" t="s">
        <v>130</v>
      </c>
      <c r="C357" s="33">
        <v>1</v>
      </c>
      <c r="D357" s="34"/>
      <c r="E357" s="35">
        <f>C357*D357</f>
        <v>0</v>
      </c>
      <c r="F357" s="36">
        <f>(E357/2)/12</f>
        <v>0</v>
      </c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2.75" customHeight="1">
      <c r="A358" s="2"/>
      <c r="B358" s="38" t="s">
        <v>132</v>
      </c>
      <c r="C358" s="33">
        <v>1</v>
      </c>
      <c r="D358" s="34"/>
      <c r="E358" s="35">
        <f>C358*D358</f>
        <v>0</v>
      </c>
      <c r="F358" s="36">
        <f>E358/12</f>
        <v>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2.75" customHeight="1">
      <c r="A359" s="2"/>
      <c r="B359" s="3" t="s">
        <v>38</v>
      </c>
      <c r="C359" s="3"/>
      <c r="D359" s="3"/>
      <c r="E359" s="3"/>
      <c r="F359" s="44">
        <f>SUM(F355:F358)</f>
        <v>0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2.75" customHeight="1">
      <c r="A360" s="5"/>
      <c r="B360" s="5"/>
      <c r="C360" s="5"/>
      <c r="D360" s="5"/>
      <c r="E360" s="5"/>
      <c r="F360" s="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2.75" customHeight="1">
      <c r="A361" s="4" t="s">
        <v>133</v>
      </c>
      <c r="B361" s="6" t="s">
        <v>31</v>
      </c>
      <c r="C361" s="6"/>
      <c r="D361" s="6"/>
      <c r="E361" s="6"/>
      <c r="F361" s="6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2.75" customHeight="1">
      <c r="A362" s="4"/>
      <c r="B362" s="32" t="s">
        <v>32</v>
      </c>
      <c r="C362" s="33">
        <v>4</v>
      </c>
      <c r="D362" s="34"/>
      <c r="E362" s="35">
        <f t="shared" ref="E362:E367" si="54">C362*D362</f>
        <v>0</v>
      </c>
      <c r="F362" s="36">
        <f t="shared" ref="F362:F367" si="55">E362/12</f>
        <v>0</v>
      </c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2.75" customHeight="1">
      <c r="A363" s="4"/>
      <c r="B363" s="32" t="s">
        <v>33</v>
      </c>
      <c r="C363" s="33">
        <v>4</v>
      </c>
      <c r="D363" s="34"/>
      <c r="E363" s="35">
        <f t="shared" si="54"/>
        <v>0</v>
      </c>
      <c r="F363" s="36">
        <f t="shared" si="55"/>
        <v>0</v>
      </c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2.75" customHeight="1">
      <c r="A364" s="4"/>
      <c r="B364" s="32" t="s">
        <v>34</v>
      </c>
      <c r="C364" s="33">
        <v>2</v>
      </c>
      <c r="D364" s="34"/>
      <c r="E364" s="35">
        <f t="shared" si="54"/>
        <v>0</v>
      </c>
      <c r="F364" s="36">
        <f t="shared" si="55"/>
        <v>0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2.75" customHeight="1">
      <c r="A365" s="4"/>
      <c r="B365" s="32" t="s">
        <v>35</v>
      </c>
      <c r="C365" s="33">
        <v>4</v>
      </c>
      <c r="D365" s="34"/>
      <c r="E365" s="35">
        <f t="shared" si="54"/>
        <v>0</v>
      </c>
      <c r="F365" s="36">
        <f t="shared" si="55"/>
        <v>0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2.75" customHeight="1">
      <c r="A366" s="4"/>
      <c r="B366" s="32" t="s">
        <v>36</v>
      </c>
      <c r="C366" s="33">
        <v>1</v>
      </c>
      <c r="D366" s="34"/>
      <c r="E366" s="35">
        <f t="shared" si="54"/>
        <v>0</v>
      </c>
      <c r="F366" s="36">
        <f t="shared" si="55"/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2.75" customHeight="1">
      <c r="A367" s="4"/>
      <c r="B367" s="38" t="s">
        <v>37</v>
      </c>
      <c r="C367" s="39">
        <v>1</v>
      </c>
      <c r="D367" s="34"/>
      <c r="E367" s="35">
        <f t="shared" si="54"/>
        <v>0</v>
      </c>
      <c r="F367" s="36">
        <f t="shared" si="55"/>
        <v>0</v>
      </c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2.75" customHeight="1">
      <c r="A368" s="4"/>
      <c r="B368" s="6" t="s">
        <v>38</v>
      </c>
      <c r="C368" s="6"/>
      <c r="D368" s="6"/>
      <c r="E368" s="6"/>
      <c r="F368" s="40">
        <f>SUM(F362:F367)</f>
        <v>0</v>
      </c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2.75" customHeight="1">
      <c r="A369" s="4"/>
      <c r="B369" s="6" t="s">
        <v>40</v>
      </c>
      <c r="C369" s="6"/>
      <c r="D369" s="6"/>
      <c r="E369" s="6"/>
      <c r="F369" s="6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2.75" customHeight="1">
      <c r="A370" s="4"/>
      <c r="B370" s="38" t="s">
        <v>79</v>
      </c>
      <c r="C370" s="33">
        <v>2</v>
      </c>
      <c r="D370" s="34"/>
      <c r="E370" s="35">
        <f t="shared" ref="E370:E379" si="56">C370*D370</f>
        <v>0</v>
      </c>
      <c r="F370" s="36">
        <f t="shared" ref="F370:F379" si="57">E370/12</f>
        <v>0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2.75" customHeight="1">
      <c r="A371" s="4"/>
      <c r="B371" s="38" t="s">
        <v>134</v>
      </c>
      <c r="C371" s="33">
        <v>1</v>
      </c>
      <c r="D371" s="34"/>
      <c r="E371" s="35">
        <f t="shared" si="56"/>
        <v>0</v>
      </c>
      <c r="F371" s="36">
        <f t="shared" si="57"/>
        <v>0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2.75" customHeight="1">
      <c r="A372" s="4"/>
      <c r="B372" s="38" t="s">
        <v>43</v>
      </c>
      <c r="C372" s="33">
        <v>1</v>
      </c>
      <c r="D372" s="34"/>
      <c r="E372" s="35">
        <f t="shared" si="56"/>
        <v>0</v>
      </c>
      <c r="F372" s="36">
        <f t="shared" si="57"/>
        <v>0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2.75" customHeight="1">
      <c r="A373" s="4"/>
      <c r="B373" s="38" t="s">
        <v>59</v>
      </c>
      <c r="C373" s="33">
        <v>1</v>
      </c>
      <c r="D373" s="34"/>
      <c r="E373" s="35">
        <f t="shared" si="56"/>
        <v>0</v>
      </c>
      <c r="F373" s="36">
        <f t="shared" si="57"/>
        <v>0</v>
      </c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2.75" customHeight="1">
      <c r="A374" s="4"/>
      <c r="B374" s="38" t="s">
        <v>98</v>
      </c>
      <c r="C374" s="33">
        <v>2</v>
      </c>
      <c r="D374" s="34"/>
      <c r="E374" s="35">
        <f t="shared" si="56"/>
        <v>0</v>
      </c>
      <c r="F374" s="36">
        <f t="shared" si="57"/>
        <v>0</v>
      </c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2.75" customHeight="1">
      <c r="A375" s="4"/>
      <c r="B375" s="38" t="s">
        <v>50</v>
      </c>
      <c r="C375" s="33">
        <v>8</v>
      </c>
      <c r="D375" s="34"/>
      <c r="E375" s="35">
        <f t="shared" si="56"/>
        <v>0</v>
      </c>
      <c r="F375" s="36">
        <f t="shared" si="57"/>
        <v>0</v>
      </c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2.75" customHeight="1">
      <c r="A376" s="4"/>
      <c r="B376" s="32" t="s">
        <v>85</v>
      </c>
      <c r="C376" s="33">
        <v>6</v>
      </c>
      <c r="D376" s="34"/>
      <c r="E376" s="35">
        <f t="shared" si="56"/>
        <v>0</v>
      </c>
      <c r="F376" s="36">
        <f t="shared" si="57"/>
        <v>0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2.75" customHeight="1">
      <c r="A377" s="4"/>
      <c r="B377" s="32" t="s">
        <v>84</v>
      </c>
      <c r="C377" s="33">
        <v>4</v>
      </c>
      <c r="D377" s="34"/>
      <c r="E377" s="35">
        <f t="shared" si="56"/>
        <v>0</v>
      </c>
      <c r="F377" s="36">
        <f t="shared" si="57"/>
        <v>0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2.75" customHeight="1">
      <c r="A378" s="4"/>
      <c r="B378" s="38" t="s">
        <v>99</v>
      </c>
      <c r="C378" s="33">
        <v>1</v>
      </c>
      <c r="D378" s="34"/>
      <c r="E378" s="35">
        <f t="shared" si="56"/>
        <v>0</v>
      </c>
      <c r="F378" s="36">
        <f t="shared" si="57"/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2.75" customHeight="1">
      <c r="A379" s="4"/>
      <c r="B379" s="38" t="s">
        <v>135</v>
      </c>
      <c r="C379" s="33">
        <v>1</v>
      </c>
      <c r="D379" s="34"/>
      <c r="E379" s="35">
        <f t="shared" si="56"/>
        <v>0</v>
      </c>
      <c r="F379" s="36">
        <f t="shared" si="57"/>
        <v>0</v>
      </c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2.75" customHeight="1">
      <c r="A380" s="4"/>
      <c r="B380" s="3" t="s">
        <v>38</v>
      </c>
      <c r="C380" s="3"/>
      <c r="D380" s="3"/>
      <c r="E380" s="3"/>
      <c r="F380" s="44">
        <f>SUM(F370:F379)</f>
        <v>0</v>
      </c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2.75" customHeight="1">
      <c r="A381" s="41"/>
      <c r="B381" s="41"/>
      <c r="C381" s="41"/>
      <c r="D381" s="41"/>
      <c r="E381" s="41"/>
      <c r="F381" s="41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2.75" customHeight="1">
      <c r="A382" s="4" t="s">
        <v>136</v>
      </c>
      <c r="B382" s="6" t="s">
        <v>31</v>
      </c>
      <c r="C382" s="6"/>
      <c r="D382" s="6"/>
      <c r="E382" s="6"/>
      <c r="F382" s="6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2.75" customHeight="1">
      <c r="A383" s="4"/>
      <c r="B383" s="32" t="s">
        <v>32</v>
      </c>
      <c r="C383" s="33">
        <v>4</v>
      </c>
      <c r="D383" s="34"/>
      <c r="E383" s="35">
        <f t="shared" ref="E383:E388" si="58">C383*D383</f>
        <v>0</v>
      </c>
      <c r="F383" s="36">
        <f t="shared" ref="F383:F388" si="59">E383/12</f>
        <v>0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2.75" customHeight="1">
      <c r="A384" s="4"/>
      <c r="B384" s="32" t="s">
        <v>33</v>
      </c>
      <c r="C384" s="33">
        <v>4</v>
      </c>
      <c r="D384" s="34"/>
      <c r="E384" s="35">
        <f t="shared" si="58"/>
        <v>0</v>
      </c>
      <c r="F384" s="36">
        <f t="shared" si="59"/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2.75" customHeight="1">
      <c r="A385" s="4"/>
      <c r="B385" s="32" t="s">
        <v>34</v>
      </c>
      <c r="C385" s="33">
        <v>2</v>
      </c>
      <c r="D385" s="34"/>
      <c r="E385" s="35">
        <f t="shared" si="58"/>
        <v>0</v>
      </c>
      <c r="F385" s="36">
        <f t="shared" si="59"/>
        <v>0</v>
      </c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2.75" customHeight="1">
      <c r="A386" s="4"/>
      <c r="B386" s="32" t="s">
        <v>35</v>
      </c>
      <c r="C386" s="33">
        <v>4</v>
      </c>
      <c r="D386" s="34"/>
      <c r="E386" s="35">
        <f t="shared" si="58"/>
        <v>0</v>
      </c>
      <c r="F386" s="36">
        <f t="shared" si="59"/>
        <v>0</v>
      </c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2.75" customHeight="1">
      <c r="A387" s="4"/>
      <c r="B387" s="32" t="s">
        <v>36</v>
      </c>
      <c r="C387" s="33">
        <v>1</v>
      </c>
      <c r="D387" s="34"/>
      <c r="E387" s="35">
        <f t="shared" si="58"/>
        <v>0</v>
      </c>
      <c r="F387" s="36">
        <f t="shared" si="59"/>
        <v>0</v>
      </c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2.75" customHeight="1">
      <c r="A388" s="4"/>
      <c r="B388" s="38" t="s">
        <v>37</v>
      </c>
      <c r="C388" s="39">
        <v>1</v>
      </c>
      <c r="D388" s="34"/>
      <c r="E388" s="35">
        <f t="shared" si="58"/>
        <v>0</v>
      </c>
      <c r="F388" s="36">
        <f t="shared" si="59"/>
        <v>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2.75" customHeight="1">
      <c r="A389" s="4"/>
      <c r="B389" s="6" t="s">
        <v>38</v>
      </c>
      <c r="C389" s="6"/>
      <c r="D389" s="6"/>
      <c r="E389" s="6"/>
      <c r="F389" s="40">
        <f>SUM(F383:F388)</f>
        <v>0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2.75" customHeight="1">
      <c r="A390" s="4"/>
      <c r="B390" s="6" t="s">
        <v>40</v>
      </c>
      <c r="C390" s="6"/>
      <c r="D390" s="6"/>
      <c r="E390" s="6"/>
      <c r="F390" s="6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2.75" customHeight="1">
      <c r="A391" s="4"/>
      <c r="B391" s="38" t="s">
        <v>75</v>
      </c>
      <c r="C391" s="33">
        <v>1</v>
      </c>
      <c r="D391" s="34"/>
      <c r="E391" s="35">
        <f>C391*D391</f>
        <v>0</v>
      </c>
      <c r="F391" s="36">
        <f>E391/12</f>
        <v>0</v>
      </c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2.75" customHeight="1">
      <c r="A392" s="4"/>
      <c r="B392" s="38" t="s">
        <v>137</v>
      </c>
      <c r="C392" s="33">
        <v>1</v>
      </c>
      <c r="D392" s="34"/>
      <c r="E392" s="35">
        <f>C392*D392</f>
        <v>0</v>
      </c>
      <c r="F392" s="36">
        <f>E392/12</f>
        <v>0</v>
      </c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2.75" customHeight="1">
      <c r="A393" s="4"/>
      <c r="B393" s="3" t="s">
        <v>38</v>
      </c>
      <c r="C393" s="3"/>
      <c r="D393" s="3"/>
      <c r="E393" s="3"/>
      <c r="F393" s="44">
        <f>SUM(F391:F392)</f>
        <v>0</v>
      </c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2.75" customHeight="1">
      <c r="A394" s="5"/>
      <c r="B394" s="5"/>
      <c r="C394" s="5"/>
      <c r="D394" s="5"/>
      <c r="E394" s="5"/>
      <c r="F394" s="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2.75" customHeight="1">
      <c r="A395" s="45"/>
      <c r="B395" s="15"/>
      <c r="C395" s="15"/>
      <c r="D395" s="15"/>
      <c r="E395" s="15"/>
      <c r="F395" s="46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2.75" customHeight="1">
      <c r="A396" s="45" t="s">
        <v>138</v>
      </c>
      <c r="B396" s="15"/>
      <c r="C396" s="15"/>
      <c r="D396" s="15"/>
      <c r="E396" s="15"/>
      <c r="F396" s="46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2.75" customHeight="1">
      <c r="A397" s="45"/>
      <c r="B397" s="15"/>
      <c r="C397" s="15"/>
      <c r="D397" s="15"/>
      <c r="E397" s="15"/>
      <c r="F397" s="46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2.75" customHeight="1">
      <c r="A398" s="45"/>
      <c r="B398" s="15"/>
      <c r="C398" s="15"/>
      <c r="D398" s="15"/>
      <c r="E398" s="15"/>
      <c r="F398" s="46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2.75" customHeight="1">
      <c r="A399" s="45"/>
      <c r="B399" s="15"/>
      <c r="C399" s="15"/>
      <c r="D399" s="15"/>
      <c r="E399" s="15"/>
      <c r="F399" s="46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2.75" customHeight="1">
      <c r="A400" s="45"/>
      <c r="B400" s="15"/>
      <c r="C400" s="15"/>
      <c r="D400" s="15"/>
      <c r="E400" s="15"/>
      <c r="F400" s="46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2.75" customHeight="1">
      <c r="A401" s="45"/>
      <c r="B401" s="15"/>
      <c r="C401" s="15"/>
      <c r="D401" s="15"/>
      <c r="E401" s="15"/>
      <c r="F401" s="46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2.75" customHeight="1">
      <c r="A402" s="45"/>
      <c r="B402" s="15"/>
      <c r="C402" s="15"/>
      <c r="D402" s="15"/>
      <c r="E402" s="15"/>
      <c r="F402" s="46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2.75" customHeight="1">
      <c r="A403" s="45"/>
      <c r="B403" s="15"/>
      <c r="C403" s="15"/>
      <c r="D403" s="15"/>
      <c r="E403" s="15"/>
      <c r="F403" s="46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2.75" customHeight="1">
      <c r="A404" s="45"/>
      <c r="B404" s="15"/>
      <c r="C404" s="15"/>
      <c r="D404" s="15"/>
      <c r="E404" s="15"/>
      <c r="F404" s="46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2.75" customHeight="1">
      <c r="A405" s="45"/>
      <c r="B405" s="15"/>
      <c r="C405" s="15"/>
      <c r="D405" s="15"/>
      <c r="E405" s="15"/>
      <c r="F405" s="46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2.75" customHeight="1">
      <c r="A406" s="45"/>
      <c r="B406" s="15"/>
      <c r="C406" s="15"/>
      <c r="D406" s="15"/>
      <c r="E406" s="15"/>
      <c r="F406" s="46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2.75" customHeight="1">
      <c r="A407" s="45"/>
      <c r="B407" s="15"/>
      <c r="C407" s="15"/>
      <c r="D407" s="15"/>
      <c r="E407" s="15"/>
      <c r="F407" s="46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2.75" customHeight="1">
      <c r="A408" s="45"/>
      <c r="B408" s="15"/>
      <c r="C408" s="15"/>
      <c r="D408" s="15"/>
      <c r="E408" s="15"/>
      <c r="F408" s="46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2.75" customHeight="1">
      <c r="A409" s="45"/>
      <c r="B409" s="15"/>
      <c r="C409" s="15"/>
      <c r="D409" s="15"/>
      <c r="E409" s="15"/>
      <c r="F409" s="46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2.75" customHeight="1">
      <c r="A410" s="45"/>
      <c r="B410" s="15"/>
      <c r="C410" s="15"/>
      <c r="D410" s="15"/>
      <c r="E410" s="15"/>
      <c r="F410" s="46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2.75" customHeight="1">
      <c r="A411" s="45"/>
      <c r="B411" s="15"/>
      <c r="C411" s="15"/>
      <c r="D411" s="15"/>
      <c r="E411" s="15"/>
      <c r="F411" s="46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2.75" customHeight="1">
      <c r="A412" s="45"/>
      <c r="B412" s="15"/>
      <c r="C412" s="15"/>
      <c r="D412" s="15"/>
      <c r="E412" s="15"/>
      <c r="F412" s="46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2.75" customHeight="1">
      <c r="A413" s="45"/>
      <c r="B413" s="15"/>
      <c r="C413" s="15"/>
      <c r="D413" s="15"/>
      <c r="E413" s="15"/>
      <c r="F413" s="46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2.75" customHeight="1">
      <c r="A414" s="45"/>
      <c r="B414" s="15"/>
      <c r="C414" s="15"/>
      <c r="D414" s="15"/>
      <c r="E414" s="15"/>
      <c r="F414" s="46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2.75" customHeight="1">
      <c r="A415" s="45"/>
      <c r="B415" s="15"/>
      <c r="C415" s="15"/>
      <c r="D415" s="15"/>
      <c r="E415" s="15"/>
      <c r="F415" s="46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2.75" customHeight="1">
      <c r="A416" s="45"/>
      <c r="B416" s="15"/>
      <c r="C416" s="15"/>
      <c r="D416" s="15"/>
      <c r="E416" s="15"/>
      <c r="F416" s="46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2.75" customHeight="1">
      <c r="A417" s="45"/>
      <c r="B417" s="15"/>
      <c r="C417" s="15"/>
      <c r="D417" s="15"/>
      <c r="E417" s="15"/>
      <c r="F417" s="46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2.75" customHeight="1">
      <c r="A418" s="45"/>
      <c r="B418" s="15"/>
      <c r="C418" s="15"/>
      <c r="D418" s="15"/>
      <c r="E418" s="15"/>
      <c r="F418" s="46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2.75" customHeight="1">
      <c r="A419" s="45"/>
      <c r="B419" s="15"/>
      <c r="C419" s="15"/>
      <c r="D419" s="15"/>
      <c r="E419" s="15"/>
      <c r="F419" s="46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2.75" customHeight="1">
      <c r="A420" s="45"/>
      <c r="B420" s="15"/>
      <c r="C420" s="15"/>
      <c r="D420" s="15"/>
      <c r="E420" s="15"/>
      <c r="F420" s="46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2.75" customHeight="1">
      <c r="A421" s="45"/>
      <c r="B421" s="15"/>
      <c r="C421" s="15"/>
      <c r="D421" s="15"/>
      <c r="E421" s="15"/>
      <c r="F421" s="46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2.75" customHeight="1">
      <c r="A422" s="45"/>
      <c r="B422" s="15"/>
      <c r="C422" s="15"/>
      <c r="D422" s="15"/>
      <c r="E422" s="15"/>
      <c r="F422" s="46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2.75" customHeight="1">
      <c r="A423" s="45"/>
      <c r="B423" s="15"/>
      <c r="C423" s="15"/>
      <c r="D423" s="15"/>
      <c r="E423" s="15"/>
      <c r="F423" s="46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2.75" customHeight="1">
      <c r="A424" s="45"/>
      <c r="B424" s="15"/>
      <c r="C424" s="15"/>
      <c r="D424" s="15"/>
      <c r="E424" s="15"/>
      <c r="F424" s="46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2.75" customHeight="1">
      <c r="A425" s="45"/>
      <c r="B425" s="15"/>
      <c r="C425" s="15"/>
      <c r="D425" s="15"/>
      <c r="E425" s="15"/>
      <c r="F425" s="46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2.75" customHeight="1">
      <c r="A426" s="45"/>
      <c r="B426" s="15"/>
      <c r="C426" s="15"/>
      <c r="D426" s="15"/>
      <c r="E426" s="15"/>
      <c r="F426" s="46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2.75" customHeight="1">
      <c r="A427" s="45"/>
      <c r="B427" s="15"/>
      <c r="C427" s="15"/>
      <c r="D427" s="15"/>
      <c r="E427" s="15"/>
      <c r="F427" s="46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2.75" customHeight="1">
      <c r="A428" s="45"/>
      <c r="B428" s="15"/>
      <c r="C428" s="15"/>
      <c r="D428" s="15"/>
      <c r="E428" s="15"/>
      <c r="F428" s="46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2.75" customHeight="1">
      <c r="A429" s="45"/>
      <c r="B429" s="15"/>
      <c r="C429" s="15"/>
      <c r="D429" s="15"/>
      <c r="E429" s="15"/>
      <c r="F429" s="46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2.75" customHeight="1">
      <c r="A430" s="45"/>
      <c r="B430" s="15"/>
      <c r="C430" s="15"/>
      <c r="D430" s="15"/>
      <c r="E430" s="15"/>
      <c r="F430" s="46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2.75" customHeight="1">
      <c r="A431" s="45"/>
      <c r="B431" s="15"/>
      <c r="C431" s="15"/>
      <c r="D431" s="15"/>
      <c r="E431" s="15"/>
      <c r="F431" s="46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2.75" customHeight="1">
      <c r="A432" s="45"/>
      <c r="B432" s="15"/>
      <c r="C432" s="15"/>
      <c r="D432" s="15"/>
      <c r="E432" s="15"/>
      <c r="F432" s="46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2.75" customHeight="1">
      <c r="A433" s="45"/>
      <c r="B433" s="15"/>
      <c r="C433" s="15"/>
      <c r="D433" s="15"/>
      <c r="E433" s="15"/>
      <c r="F433" s="46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2.75" customHeight="1">
      <c r="A434" s="45"/>
      <c r="B434" s="15"/>
      <c r="C434" s="15"/>
      <c r="D434" s="15"/>
      <c r="E434" s="15"/>
      <c r="F434" s="46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2.75" customHeight="1">
      <c r="A435" s="45"/>
      <c r="B435" s="15"/>
      <c r="C435" s="15"/>
      <c r="D435" s="15"/>
      <c r="E435" s="15"/>
      <c r="F435" s="46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2.75" customHeight="1">
      <c r="A436" s="45"/>
      <c r="B436" s="15"/>
      <c r="C436" s="15"/>
      <c r="D436" s="15"/>
      <c r="E436" s="15"/>
      <c r="F436" s="46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2.75" customHeight="1">
      <c r="A437" s="45"/>
      <c r="B437" s="15"/>
      <c r="C437" s="15"/>
      <c r="D437" s="15"/>
      <c r="E437" s="15"/>
      <c r="F437" s="46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2.75" customHeight="1">
      <c r="A438" s="45"/>
      <c r="B438" s="15"/>
      <c r="C438" s="15"/>
      <c r="D438" s="15"/>
      <c r="E438" s="15"/>
      <c r="F438" s="46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2.75" customHeight="1">
      <c r="A439" s="45"/>
      <c r="B439" s="15"/>
      <c r="C439" s="15"/>
      <c r="D439" s="15"/>
      <c r="E439" s="15"/>
      <c r="F439" s="46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2.75" customHeight="1">
      <c r="A440" s="45"/>
      <c r="B440" s="15"/>
      <c r="C440" s="15"/>
      <c r="D440" s="15"/>
      <c r="E440" s="15"/>
      <c r="F440" s="46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2.75" customHeight="1">
      <c r="A441" s="45"/>
      <c r="B441" s="15"/>
      <c r="C441" s="15"/>
      <c r="D441" s="15"/>
      <c r="E441" s="15"/>
      <c r="F441" s="46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2.75" customHeight="1">
      <c r="A442" s="45"/>
      <c r="B442" s="15"/>
      <c r="C442" s="15"/>
      <c r="D442" s="15"/>
      <c r="E442" s="15"/>
      <c r="F442" s="46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2.75" customHeight="1">
      <c r="A443" s="45"/>
      <c r="B443" s="15"/>
      <c r="C443" s="15"/>
      <c r="D443" s="15"/>
      <c r="E443" s="15"/>
      <c r="F443" s="46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2.75" customHeight="1">
      <c r="A444" s="45"/>
      <c r="B444" s="15"/>
      <c r="C444" s="15"/>
      <c r="D444" s="15"/>
      <c r="E444" s="15"/>
      <c r="F444" s="46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2.75" customHeight="1">
      <c r="A445" s="45"/>
      <c r="B445" s="15"/>
      <c r="C445" s="15"/>
      <c r="D445" s="15"/>
      <c r="E445" s="15"/>
      <c r="F445" s="46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2.75" customHeight="1">
      <c r="A446" s="45"/>
      <c r="B446" s="15"/>
      <c r="C446" s="15"/>
      <c r="D446" s="15"/>
      <c r="E446" s="15"/>
      <c r="F446" s="46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2.75" customHeight="1">
      <c r="A447" s="45"/>
      <c r="B447" s="15"/>
      <c r="C447" s="15"/>
      <c r="D447" s="15"/>
      <c r="E447" s="15"/>
      <c r="F447" s="46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2.75" customHeight="1">
      <c r="A448" s="45"/>
      <c r="B448" s="15"/>
      <c r="C448" s="15"/>
      <c r="D448" s="15"/>
      <c r="E448" s="15"/>
      <c r="F448" s="46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2.75" customHeight="1">
      <c r="A449" s="45"/>
      <c r="B449" s="15"/>
      <c r="C449" s="15"/>
      <c r="D449" s="15"/>
      <c r="E449" s="15"/>
      <c r="F449" s="46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2.75" customHeight="1">
      <c r="A450" s="45"/>
      <c r="B450" s="15"/>
      <c r="C450" s="15"/>
      <c r="D450" s="15"/>
      <c r="E450" s="15"/>
      <c r="F450" s="46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2.75" customHeight="1">
      <c r="A451" s="45"/>
      <c r="B451" s="15"/>
      <c r="C451" s="15"/>
      <c r="D451" s="15"/>
      <c r="E451" s="15"/>
      <c r="F451" s="46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2.75" customHeight="1">
      <c r="A452" s="45"/>
      <c r="B452" s="15"/>
      <c r="C452" s="15"/>
      <c r="D452" s="15"/>
      <c r="E452" s="15"/>
      <c r="F452" s="46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2.75" customHeight="1">
      <c r="A453" s="45"/>
      <c r="B453" s="15"/>
      <c r="C453" s="15"/>
      <c r="D453" s="15"/>
      <c r="E453" s="15"/>
      <c r="F453" s="46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2.75" customHeight="1">
      <c r="A454" s="45"/>
      <c r="B454" s="15"/>
      <c r="C454" s="15"/>
      <c r="D454" s="15"/>
      <c r="E454" s="15"/>
      <c r="F454" s="46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2.75" customHeight="1">
      <c r="A455" s="45"/>
      <c r="B455" s="15"/>
      <c r="C455" s="15"/>
      <c r="D455" s="15"/>
      <c r="E455" s="15"/>
      <c r="F455" s="46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2.75" customHeight="1">
      <c r="A456" s="45"/>
      <c r="B456" s="15"/>
      <c r="C456" s="15"/>
      <c r="D456" s="15"/>
      <c r="E456" s="15"/>
      <c r="F456" s="46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2.75" customHeight="1">
      <c r="A457" s="45"/>
      <c r="B457" s="15"/>
      <c r="C457" s="15"/>
      <c r="D457" s="15"/>
      <c r="E457" s="15"/>
      <c r="F457" s="46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2.75" customHeight="1">
      <c r="A458" s="45"/>
      <c r="B458" s="15"/>
      <c r="C458" s="15"/>
      <c r="D458" s="15"/>
      <c r="E458" s="15"/>
      <c r="F458" s="46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2.75" customHeight="1">
      <c r="A459" s="45"/>
      <c r="B459" s="15"/>
      <c r="C459" s="15"/>
      <c r="D459" s="15"/>
      <c r="E459" s="15"/>
      <c r="F459" s="46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2.75" customHeight="1">
      <c r="A460" s="45"/>
      <c r="B460" s="15"/>
      <c r="C460" s="15"/>
      <c r="D460" s="15"/>
      <c r="E460" s="15"/>
      <c r="F460" s="46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2.75" customHeight="1">
      <c r="A461" s="45"/>
      <c r="B461" s="15"/>
      <c r="C461" s="15"/>
      <c r="D461" s="15"/>
      <c r="E461" s="15"/>
      <c r="F461" s="46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2.75" customHeight="1">
      <c r="A462" s="45"/>
      <c r="B462" s="15"/>
      <c r="C462" s="15"/>
      <c r="D462" s="15"/>
      <c r="E462" s="15"/>
      <c r="F462" s="46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2.75" customHeight="1">
      <c r="A463" s="45"/>
      <c r="B463" s="15"/>
      <c r="C463" s="15"/>
      <c r="D463" s="15"/>
      <c r="E463" s="15"/>
      <c r="F463" s="46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2.75" customHeight="1">
      <c r="A464" s="45"/>
      <c r="B464" s="15"/>
      <c r="C464" s="15"/>
      <c r="D464" s="15"/>
      <c r="E464" s="15"/>
      <c r="F464" s="46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2.75" customHeight="1">
      <c r="A465" s="45"/>
      <c r="B465" s="15"/>
      <c r="C465" s="15"/>
      <c r="D465" s="15"/>
      <c r="E465" s="15"/>
      <c r="F465" s="46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2.75" customHeight="1">
      <c r="A466" s="45"/>
      <c r="B466" s="15"/>
      <c r="C466" s="15"/>
      <c r="D466" s="15"/>
      <c r="E466" s="15"/>
      <c r="F466" s="46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2.75" customHeight="1">
      <c r="A467" s="45"/>
      <c r="B467" s="15"/>
      <c r="C467" s="15"/>
      <c r="D467" s="15"/>
      <c r="E467" s="15"/>
      <c r="F467" s="46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2.75" customHeight="1">
      <c r="A468" s="45"/>
      <c r="B468" s="15"/>
      <c r="C468" s="15"/>
      <c r="D468" s="15"/>
      <c r="E468" s="15"/>
      <c r="F468" s="46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2.75" customHeight="1">
      <c r="A469" s="45"/>
      <c r="B469" s="15"/>
      <c r="C469" s="15"/>
      <c r="D469" s="15"/>
      <c r="E469" s="15"/>
      <c r="F469" s="46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2.75" customHeight="1">
      <c r="A470" s="45"/>
      <c r="B470" s="15"/>
      <c r="C470" s="15"/>
      <c r="D470" s="15"/>
      <c r="E470" s="15"/>
      <c r="F470" s="46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2.75" customHeight="1">
      <c r="A471" s="45"/>
      <c r="B471" s="15"/>
      <c r="C471" s="15"/>
      <c r="D471" s="15"/>
      <c r="E471" s="15"/>
      <c r="F471" s="46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2.75" customHeight="1">
      <c r="A472" s="45"/>
      <c r="B472" s="15"/>
      <c r="C472" s="15"/>
      <c r="D472" s="15"/>
      <c r="E472" s="15"/>
      <c r="F472" s="46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2.75" customHeight="1">
      <c r="A473" s="45"/>
      <c r="B473" s="15"/>
      <c r="C473" s="15"/>
      <c r="D473" s="15"/>
      <c r="E473" s="15"/>
      <c r="F473" s="46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2.75" customHeight="1">
      <c r="A474" s="45"/>
      <c r="B474" s="15"/>
      <c r="C474" s="15"/>
      <c r="D474" s="15"/>
      <c r="E474" s="15"/>
      <c r="F474" s="46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2.75" customHeight="1">
      <c r="A475" s="45"/>
      <c r="B475" s="15"/>
      <c r="C475" s="15"/>
      <c r="D475" s="15"/>
      <c r="E475" s="15"/>
      <c r="F475" s="46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2.75" customHeight="1">
      <c r="A476" s="45"/>
      <c r="B476" s="15"/>
      <c r="C476" s="15"/>
      <c r="D476" s="15"/>
      <c r="E476" s="15"/>
      <c r="F476" s="46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2.75" customHeight="1">
      <c r="A477" s="45"/>
      <c r="B477" s="15"/>
      <c r="C477" s="15"/>
      <c r="D477" s="15"/>
      <c r="E477" s="15"/>
      <c r="F477" s="46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2.75" customHeight="1">
      <c r="A478" s="45"/>
      <c r="B478" s="15"/>
      <c r="C478" s="15"/>
      <c r="D478" s="15"/>
      <c r="E478" s="15"/>
      <c r="F478" s="46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2.75" customHeight="1">
      <c r="A479" s="45"/>
      <c r="B479" s="15"/>
      <c r="C479" s="15"/>
      <c r="D479" s="15"/>
      <c r="E479" s="15"/>
      <c r="F479" s="46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2.75" customHeight="1">
      <c r="A480" s="45"/>
      <c r="B480" s="15"/>
      <c r="C480" s="15"/>
      <c r="D480" s="15"/>
      <c r="E480" s="15"/>
      <c r="F480" s="46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2.75" customHeight="1">
      <c r="A481" s="45"/>
      <c r="B481" s="15"/>
      <c r="C481" s="15"/>
      <c r="D481" s="15"/>
      <c r="E481" s="15"/>
      <c r="F481" s="46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2.75" customHeight="1">
      <c r="A482" s="45"/>
      <c r="B482" s="15"/>
      <c r="C482" s="15"/>
      <c r="D482" s="15"/>
      <c r="E482" s="15"/>
      <c r="F482" s="46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2.75" customHeight="1">
      <c r="A483" s="45"/>
      <c r="B483" s="15"/>
      <c r="C483" s="15"/>
      <c r="D483" s="15"/>
      <c r="E483" s="15"/>
      <c r="F483" s="46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2.75" customHeight="1">
      <c r="A484" s="45"/>
      <c r="B484" s="15"/>
      <c r="C484" s="15"/>
      <c r="D484" s="15"/>
      <c r="E484" s="15"/>
      <c r="F484" s="46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2.75" customHeight="1">
      <c r="A485" s="45"/>
      <c r="B485" s="15"/>
      <c r="C485" s="15"/>
      <c r="D485" s="15"/>
      <c r="E485" s="15"/>
      <c r="F485" s="46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2.75" customHeight="1">
      <c r="A486" s="45"/>
      <c r="B486" s="15"/>
      <c r="C486" s="15"/>
      <c r="D486" s="15"/>
      <c r="E486" s="15"/>
      <c r="F486" s="46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2.75" customHeight="1">
      <c r="A487" s="45"/>
      <c r="B487" s="15"/>
      <c r="C487" s="15"/>
      <c r="D487" s="15"/>
      <c r="E487" s="15"/>
      <c r="F487" s="46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2.75" customHeight="1">
      <c r="A488" s="45"/>
      <c r="B488" s="15"/>
      <c r="C488" s="15"/>
      <c r="D488" s="15"/>
      <c r="E488" s="15"/>
      <c r="F488" s="46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2.75" customHeight="1">
      <c r="A489" s="45"/>
      <c r="B489" s="15"/>
      <c r="C489" s="15"/>
      <c r="D489" s="15"/>
      <c r="E489" s="15"/>
      <c r="F489" s="46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2.75" customHeight="1">
      <c r="A490" s="45"/>
      <c r="B490" s="15"/>
      <c r="C490" s="15"/>
      <c r="D490" s="15"/>
      <c r="E490" s="15"/>
      <c r="F490" s="46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2.75" customHeight="1">
      <c r="A491" s="45"/>
      <c r="B491" s="15"/>
      <c r="C491" s="15"/>
      <c r="D491" s="15"/>
      <c r="E491" s="15"/>
      <c r="F491" s="46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2.75" customHeight="1">
      <c r="A492" s="45"/>
      <c r="B492" s="15"/>
      <c r="C492" s="15"/>
      <c r="D492" s="15"/>
      <c r="E492" s="15"/>
      <c r="F492" s="46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2.75" customHeight="1">
      <c r="A493" s="45"/>
      <c r="B493" s="15"/>
      <c r="C493" s="15"/>
      <c r="D493" s="15"/>
      <c r="E493" s="15"/>
      <c r="F493" s="46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2.75" customHeight="1">
      <c r="A494" s="45"/>
      <c r="B494" s="15"/>
      <c r="C494" s="15"/>
      <c r="D494" s="15"/>
      <c r="E494" s="15"/>
      <c r="F494" s="46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2.75" customHeight="1">
      <c r="A495" s="45"/>
      <c r="B495" s="15"/>
      <c r="C495" s="15"/>
      <c r="D495" s="15"/>
      <c r="E495" s="15"/>
      <c r="F495" s="46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2.75" customHeight="1">
      <c r="A496" s="45"/>
      <c r="B496" s="15"/>
      <c r="C496" s="15"/>
      <c r="D496" s="15"/>
      <c r="E496" s="15"/>
      <c r="F496" s="46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2.75" customHeight="1">
      <c r="A497" s="45"/>
      <c r="B497" s="15"/>
      <c r="C497" s="15"/>
      <c r="D497" s="15"/>
      <c r="E497" s="15"/>
      <c r="F497" s="46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2.75" customHeight="1">
      <c r="A498" s="45"/>
      <c r="B498" s="15"/>
      <c r="C498" s="15"/>
      <c r="D498" s="15"/>
      <c r="E498" s="15"/>
      <c r="F498" s="46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2.75" customHeight="1">
      <c r="A499" s="45"/>
      <c r="B499" s="15"/>
      <c r="C499" s="15"/>
      <c r="D499" s="15"/>
      <c r="E499" s="15"/>
      <c r="F499" s="46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2.75" customHeight="1">
      <c r="A500" s="45"/>
      <c r="B500" s="15"/>
      <c r="C500" s="15"/>
      <c r="D500" s="15"/>
      <c r="E500" s="15"/>
      <c r="F500" s="46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2.75" customHeight="1">
      <c r="A501" s="45"/>
      <c r="B501" s="15"/>
      <c r="C501" s="15"/>
      <c r="D501" s="15"/>
      <c r="E501" s="15"/>
      <c r="F501" s="46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2.75" customHeight="1">
      <c r="A502" s="45"/>
      <c r="B502" s="15"/>
      <c r="C502" s="15"/>
      <c r="D502" s="15"/>
      <c r="E502" s="15"/>
      <c r="F502" s="46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2.75" customHeight="1">
      <c r="A503" s="45"/>
      <c r="B503" s="15"/>
      <c r="C503" s="15"/>
      <c r="D503" s="15"/>
      <c r="E503" s="15"/>
      <c r="F503" s="46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2.75" customHeight="1">
      <c r="A504" s="45"/>
      <c r="B504" s="15"/>
      <c r="C504" s="15"/>
      <c r="D504" s="15"/>
      <c r="E504" s="15"/>
      <c r="F504" s="46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2.75" customHeight="1">
      <c r="A505" s="45"/>
      <c r="B505" s="15"/>
      <c r="C505" s="15"/>
      <c r="D505" s="15"/>
      <c r="E505" s="15"/>
      <c r="F505" s="46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2.75" customHeight="1">
      <c r="A506" s="45"/>
      <c r="B506" s="15"/>
      <c r="C506" s="15"/>
      <c r="D506" s="15"/>
      <c r="E506" s="15"/>
      <c r="F506" s="46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2.75" customHeight="1">
      <c r="A507" s="45"/>
      <c r="B507" s="15"/>
      <c r="C507" s="15"/>
      <c r="D507" s="15"/>
      <c r="E507" s="15"/>
      <c r="F507" s="46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2.75" customHeight="1">
      <c r="A508" s="45"/>
      <c r="B508" s="15"/>
      <c r="C508" s="15"/>
      <c r="D508" s="15"/>
      <c r="E508" s="15"/>
      <c r="F508" s="46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2.75" customHeight="1">
      <c r="A509" s="45"/>
      <c r="B509" s="15"/>
      <c r="C509" s="15"/>
      <c r="D509" s="15"/>
      <c r="E509" s="15"/>
      <c r="F509" s="46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2.75" customHeight="1">
      <c r="A510" s="45"/>
      <c r="B510" s="15"/>
      <c r="C510" s="15"/>
      <c r="D510" s="15"/>
      <c r="E510" s="15"/>
      <c r="F510" s="46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2.75" customHeight="1">
      <c r="A511" s="45"/>
      <c r="B511" s="15"/>
      <c r="C511" s="15"/>
      <c r="D511" s="15"/>
      <c r="E511" s="15"/>
      <c r="F511" s="46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2.75" customHeight="1">
      <c r="A512" s="45"/>
      <c r="B512" s="15"/>
      <c r="C512" s="15"/>
      <c r="D512" s="15"/>
      <c r="E512" s="15"/>
      <c r="F512" s="46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2.75" customHeight="1">
      <c r="A513" s="45"/>
      <c r="B513" s="15"/>
      <c r="C513" s="15"/>
      <c r="D513" s="15"/>
      <c r="E513" s="15"/>
      <c r="F513" s="46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2.75" customHeight="1">
      <c r="A514" s="45"/>
      <c r="B514" s="15"/>
      <c r="C514" s="15"/>
      <c r="D514" s="15"/>
      <c r="E514" s="15"/>
      <c r="F514" s="46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2.75" customHeight="1">
      <c r="A515" s="45"/>
      <c r="B515" s="15"/>
      <c r="C515" s="15"/>
      <c r="D515" s="15"/>
      <c r="E515" s="15"/>
      <c r="F515" s="46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2.75" customHeight="1">
      <c r="A516" s="45"/>
      <c r="B516" s="15"/>
      <c r="C516" s="15"/>
      <c r="D516" s="15"/>
      <c r="E516" s="15"/>
      <c r="F516" s="46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2.75" customHeight="1">
      <c r="A517" s="45"/>
      <c r="B517" s="15"/>
      <c r="C517" s="15"/>
      <c r="D517" s="15"/>
      <c r="E517" s="15"/>
      <c r="F517" s="46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2.75" customHeight="1">
      <c r="A518" s="45"/>
      <c r="B518" s="15"/>
      <c r="C518" s="15"/>
      <c r="D518" s="15"/>
      <c r="E518" s="15"/>
      <c r="F518" s="46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2.75" customHeight="1">
      <c r="A519" s="45"/>
      <c r="B519" s="15"/>
      <c r="C519" s="15"/>
      <c r="D519" s="15"/>
      <c r="E519" s="15"/>
      <c r="F519" s="46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2.75" customHeight="1">
      <c r="A520" s="45"/>
      <c r="B520" s="15"/>
      <c r="C520" s="15"/>
      <c r="D520" s="15"/>
      <c r="E520" s="15"/>
      <c r="F520" s="46"/>
      <c r="G520" s="47"/>
      <c r="H520" s="47"/>
      <c r="I520" s="47"/>
      <c r="J520" s="47"/>
      <c r="K520" s="4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2.75" customHeight="1">
      <c r="A521" s="45"/>
      <c r="B521" s="15"/>
      <c r="C521" s="15"/>
      <c r="D521" s="15"/>
      <c r="E521" s="15"/>
      <c r="F521" s="46"/>
      <c r="G521" s="47"/>
      <c r="H521" s="47"/>
      <c r="I521" s="47"/>
      <c r="J521" s="47"/>
      <c r="K521" s="47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2.75" customHeight="1">
      <c r="A522" s="45"/>
      <c r="B522" s="15"/>
      <c r="C522" s="15"/>
      <c r="D522" s="15"/>
      <c r="E522" s="15"/>
      <c r="F522" s="46"/>
      <c r="G522" s="47"/>
      <c r="H522" s="47"/>
      <c r="I522" s="47"/>
      <c r="J522" s="47"/>
      <c r="K522" s="4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2.75" customHeight="1">
      <c r="A523" s="45"/>
      <c r="B523" s="15"/>
      <c r="C523" s="15"/>
      <c r="D523" s="15"/>
      <c r="E523" s="15"/>
      <c r="F523" s="46"/>
      <c r="G523" s="47"/>
      <c r="H523" s="47"/>
      <c r="I523" s="47"/>
      <c r="J523" s="47"/>
      <c r="K523" s="47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2.75" customHeight="1">
      <c r="A524" s="45"/>
      <c r="B524" s="15"/>
      <c r="C524" s="15"/>
      <c r="D524" s="15"/>
      <c r="E524" s="15"/>
      <c r="F524" s="46"/>
      <c r="G524" s="47"/>
      <c r="H524" s="47"/>
      <c r="I524" s="47"/>
      <c r="J524" s="47"/>
      <c r="K524" s="47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2.75" customHeight="1"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2.75" customHeight="1"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2.75" customHeight="1"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2.75" customHeight="1"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2:26" ht="12.75" customHeight="1"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2:26" ht="12.75" customHeight="1"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2:26" ht="12.75" customHeight="1"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2:26" ht="12.75" customHeight="1"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2:26" ht="12.75" customHeight="1"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2:26" ht="12.75" customHeight="1"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2:26" ht="12.75" customHeight="1"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2:26" ht="12.75" customHeight="1"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2:26" ht="12.75" customHeight="1"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2:26" ht="12.75" customHeight="1"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2:26" ht="12.75" customHeight="1"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2:26" ht="12.75" customHeight="1"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2:26" ht="12.75" customHeight="1"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2:26" ht="12.75" customHeight="1"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2:26" ht="12.75" customHeight="1"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2:26" ht="12.75" customHeight="1"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2:26" ht="12.75" customHeight="1"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2:26" ht="12.75" customHeight="1"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2:26" ht="12.75" customHeight="1"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2:26" ht="12.75" customHeight="1"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2:26" ht="12.75" customHeight="1"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2:26" ht="12.75" customHeight="1"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2:26" ht="12.75" customHeight="1"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2:26" ht="12.75" customHeight="1"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2:26" ht="12.75" customHeight="1"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2:26" ht="12.75" customHeight="1"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2:26" ht="12.75" customHeight="1"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2:26" ht="12.75" customHeight="1"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2:26" ht="12.75" customHeight="1"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2:26" ht="12.75" customHeight="1"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2:26" ht="12.75" customHeight="1"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2:26" ht="12.75" customHeight="1"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2:26" ht="12.75" customHeight="1"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2:26" ht="12.75" customHeight="1"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2:26" ht="12.75" customHeight="1"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2:26" ht="12.75" customHeight="1"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2:26" ht="12.75" customHeight="1"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2:26" ht="12.75" customHeight="1"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2:26" ht="12.75" customHeight="1"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2:26" ht="12.75" customHeight="1"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2:26" ht="12.75" customHeight="1"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2:26" ht="12.75" customHeight="1"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2:26" ht="12.75" customHeight="1"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2:26" ht="12.75" customHeight="1"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2:26" ht="12.75" customHeight="1"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2:26" ht="12.75" customHeight="1"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2:26" ht="12.75" customHeight="1"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2:26" ht="12.75" customHeight="1"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2:26" ht="12.75" customHeight="1"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2:26" ht="12.75" customHeight="1"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2:26" ht="12.75" customHeight="1"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2:26" ht="12.75" customHeight="1"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2:26" ht="12.75" customHeight="1"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2:26" ht="12.75" customHeight="1"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2:26" ht="12.75" customHeight="1"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2:26" ht="12.75" customHeight="1"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2:26" ht="12.75" customHeight="1"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2:26" ht="12.75" customHeight="1"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2:26" ht="12.75" customHeight="1"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2:26" ht="12.75" customHeight="1"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2:26" ht="12.75" customHeight="1"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2:26" ht="12.75" customHeight="1"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2:26" ht="12.75" customHeight="1"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2:26" ht="12.75" customHeight="1"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2:26" ht="12.75" customHeight="1"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2:26" ht="12.75" customHeight="1"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2:26" ht="12.75" customHeight="1"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2:26" ht="12.75" customHeight="1"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2:26" ht="14.25" customHeight="1"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2:26" ht="14.25" customHeight="1"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2:26" ht="14.25" customHeight="1"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2:26" ht="14.25" customHeight="1"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2:26" ht="14.25" customHeight="1"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2:26" ht="14.25" customHeight="1"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2:26" ht="14.25" customHeight="1"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2:26" ht="14.25" customHeight="1"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2:26" ht="14.25" customHeight="1"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2:26" ht="14.25" customHeight="1"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2:26" ht="14.25" customHeight="1"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2:26" ht="14.25" customHeight="1"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2:26" ht="14.25" customHeight="1"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2:26" ht="14.25" customHeight="1"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2:26" ht="14.25" customHeight="1"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2:26" ht="14.25" customHeight="1"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2:26" ht="14.25" customHeight="1"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2:26" ht="14.25" customHeight="1"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2:26" ht="14.25" customHeight="1"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2:26" ht="14.25" customHeight="1"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2:26" ht="14.25" customHeight="1"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2:26" ht="14.25" customHeight="1"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2:26" ht="14.25" customHeight="1"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2:26" ht="14.25" customHeight="1"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2:26" ht="14.25" customHeight="1"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2:26" ht="14.25" customHeight="1"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2:26" ht="14.25" customHeight="1"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2:26" ht="14.25" customHeight="1"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2:26" ht="14.25" customHeight="1"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2:26" ht="14.25" customHeight="1"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2:26" ht="14.25" customHeight="1"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2:26" ht="14.25" customHeight="1"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2:26" ht="14.25" customHeight="1"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2:26" ht="14.25" customHeight="1"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2:26" ht="14.25" customHeight="1"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2:26" ht="14.25" customHeight="1"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2:26" ht="14.25" customHeight="1"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2:26" ht="14.25" customHeight="1"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2:26" ht="14.25" customHeight="1"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2:26" ht="14.25" customHeight="1"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2:26" ht="14.25" customHeight="1"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2:26" ht="14.25" customHeight="1"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2:26" ht="14.25" customHeight="1"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2:26" ht="14.25" customHeight="1"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2:26" ht="14.25" customHeight="1"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2:26" ht="14.25" customHeight="1"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2:26" ht="14.25" customHeight="1"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2:26" ht="14.25" customHeight="1"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2:26" ht="14.25" customHeight="1"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2:26" ht="14.25" customHeight="1"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2:26" ht="14.25" customHeight="1"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2:26" ht="14.25" customHeight="1"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2:26" ht="14.25" customHeight="1"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2:26" ht="14.25" customHeight="1"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2:26" ht="14.25" customHeight="1"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2:26" ht="14.25" customHeight="1"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2:26" ht="14.25" customHeight="1"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2:26" ht="14.25" customHeight="1"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2:26" ht="14.25" customHeight="1"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2:26" ht="14.25" customHeight="1"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2:26" ht="14.25" customHeight="1"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2:26" ht="14.25" customHeight="1"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2:26" ht="14.25" customHeight="1"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2:26" ht="14.25" customHeight="1"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2:26" ht="14.25" customHeight="1"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2:26" ht="14.25" customHeight="1"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2:26" ht="14.25" customHeight="1"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2:26" ht="14.25" customHeight="1"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2:26" ht="14.25" customHeight="1"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2:26" ht="14.25" customHeight="1"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2:26" ht="14.25" customHeight="1"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2:26" ht="14.25" customHeight="1"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2:26" ht="14.25" customHeight="1"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2:26" ht="14.25" customHeight="1"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2:26" ht="14.25" customHeight="1"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2:26" ht="14.25" customHeight="1"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2:26" ht="14.25" customHeight="1"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2:26" ht="14.25" customHeight="1"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2:26" ht="14.25" customHeight="1"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2:26" ht="14.25" customHeight="1"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2:26" ht="14.25" customHeight="1"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2:26" ht="14.25" customHeight="1"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2:26" ht="14.25" customHeight="1"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2:26" ht="14.25" customHeight="1"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2:26" ht="14.25" customHeight="1"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2:26" ht="14.25" customHeight="1"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2:26" ht="14.25" customHeight="1"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2:26" ht="14.25" customHeight="1"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2:26" ht="14.25" customHeight="1"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2:26" ht="14.25" customHeight="1"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2:26" ht="14.25" customHeight="1"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2:26" ht="14.25" customHeight="1"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2:26" ht="14.25" customHeight="1"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2:26" ht="14.25" customHeight="1"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2:26" ht="14.25" customHeight="1"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2:26" ht="14.25" customHeight="1"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2:26" ht="14.25" customHeight="1"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2:26" ht="14.25" customHeight="1"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2:26" ht="14.25" customHeight="1"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2:26" ht="14.25" customHeight="1"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2:26" ht="14.25" customHeight="1"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2:26" ht="14.25" customHeight="1"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2:26" ht="14.25" customHeight="1"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2:26" ht="14.25" customHeight="1"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2:26" ht="14.25" customHeight="1"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2:26" ht="14.25" customHeight="1"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2:26" ht="14.25" customHeight="1"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2:26" ht="14.25" customHeight="1"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2:26" ht="14.25" customHeight="1"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2:26" ht="14.25" customHeight="1"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2:26" ht="14.25" customHeight="1"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2:26" ht="14.25" customHeight="1"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2:26" ht="14.25" customHeight="1"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2:26" ht="14.25" customHeight="1"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2:26" ht="14.25" customHeight="1"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2:26" ht="14.25" customHeight="1"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2:26" ht="14.25" customHeight="1"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2:26" ht="14.25" customHeight="1"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2:26" ht="14.25" customHeight="1"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2:26" ht="14.25" customHeight="1"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2:26" ht="14.25" customHeight="1"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2:26" ht="14.25" customHeight="1"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2:26" ht="14.25" customHeight="1"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2:26" ht="14.25" customHeight="1"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2:26" ht="14.25" customHeight="1"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2:26" ht="14.25" customHeight="1"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2:26" ht="14.25" customHeight="1"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2:26" ht="14.25" customHeight="1"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2:26" ht="14.25" customHeight="1"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2:26" ht="14.25" customHeight="1"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2:26" ht="14.25" customHeight="1"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2:26" ht="14.25" customHeight="1"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2:26" ht="14.25" customHeight="1"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2:26" ht="14.25" customHeight="1"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2:26" ht="14.25" customHeight="1"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2:26" ht="14.25" customHeight="1"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2:26" ht="14.25" customHeight="1"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2:26" ht="14.25" customHeight="1"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2:26" ht="14.25" customHeight="1"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2:26" ht="14.25" customHeight="1"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2:26" ht="14.25" customHeight="1"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2:26" ht="14.25" customHeight="1"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2:26" ht="14.25" customHeight="1"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2:26" ht="14.25" customHeight="1"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2:26" ht="14.25" customHeight="1"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2:26" ht="14.25" customHeight="1"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2:26" ht="14.25" customHeight="1"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2:26" ht="14.25" customHeight="1"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2:26" ht="14.25" customHeight="1"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2:26" ht="14.25" customHeight="1"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2:26" ht="14.25" customHeight="1"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2:26" ht="14.25" customHeight="1"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2:26" ht="14.25" customHeight="1"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2:26" ht="14.25" customHeight="1"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2:26" ht="14.25" customHeight="1"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2:26" ht="14.25" customHeight="1"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2:26" ht="14.25" customHeight="1"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2:26" ht="14.25" customHeight="1"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2:26" ht="14.25" customHeight="1"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2:26" ht="14.25" customHeight="1"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2:26" ht="14.25" customHeight="1"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2:26" ht="14.25" customHeight="1"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2:26" ht="14.25" customHeight="1"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2:26" ht="14.25" customHeight="1"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2:26" ht="14.25" customHeight="1"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2:26" ht="14.25" customHeight="1"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2:26" ht="14.25" customHeight="1"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2:26" ht="14.25" customHeight="1"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2:26" ht="14.25" customHeight="1"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2:26" ht="14.25" customHeight="1"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2:26" ht="14.25" customHeight="1"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2:26" ht="14.25" customHeight="1"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2:26" ht="14.25" customHeight="1"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2:26" ht="14.25" customHeight="1"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2:26" ht="14.25" customHeight="1"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2:26" ht="14.25" customHeight="1"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2:26" ht="14.25" customHeight="1"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2:26" ht="14.25" customHeight="1"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2:26" ht="14.25" customHeight="1"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2:26" ht="14.25" customHeight="1"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2:26" ht="14.25" customHeight="1"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2:26" ht="14.25" customHeight="1"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2:26" ht="14.25" customHeight="1"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2:26" ht="14.25" customHeight="1"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2:26" ht="14.25" customHeight="1"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2:26" ht="14.25" customHeight="1"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2:26" ht="14.25" customHeight="1"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2:26" ht="14.25" customHeight="1"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2:26" ht="14.25" customHeight="1"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2:26" ht="14.25" customHeight="1"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2:26" ht="14.25" customHeight="1"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2:26" ht="14.25" customHeight="1"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2:26" ht="14.25" customHeight="1"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2:26" ht="14.25" customHeight="1"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2:26" ht="14.25" customHeight="1"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2:26" ht="14.25" customHeight="1"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2:26" ht="14.25" customHeight="1"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2:26" ht="14.25" customHeight="1"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2:26" ht="14.25" customHeight="1"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2:26" ht="14.25" customHeight="1"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2:26" ht="14.25" customHeight="1"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2:26" ht="14.25" customHeight="1"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2:26" ht="14.25" customHeight="1"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2:26" ht="14.25" customHeight="1"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2:26" ht="14.25" customHeight="1"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2:26" ht="14.25" customHeight="1"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2:26" ht="14.25" customHeight="1"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2:26" ht="14.25" customHeight="1"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2:26" ht="14.25" customHeight="1"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2:26" ht="14.25" customHeight="1"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2:26" ht="14.25" customHeight="1"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2:26" ht="14.25" customHeight="1"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2:26" ht="14.25" customHeight="1"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2:26" ht="14.25" customHeight="1"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2:26" ht="14.25" customHeight="1"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2:26" ht="14.25" customHeight="1"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2:26" ht="14.25" customHeight="1"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2:26" ht="14.25" customHeight="1"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2:26" ht="14.25" customHeight="1"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2:26" ht="14.25" customHeight="1"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2:26" ht="14.25" customHeight="1"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2:26" ht="14.25" customHeight="1"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2:26" ht="14.25" customHeight="1"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2:26" ht="14.25" customHeight="1"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2:26" ht="14.25" customHeight="1"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2:26" ht="14.25" customHeight="1"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2:26" ht="14.25" customHeight="1"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2:26" ht="14.25" customHeight="1"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2:26" ht="14.25" customHeight="1"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2:26" ht="14.25" customHeight="1"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2:26" ht="14.25" customHeight="1"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2:26" ht="14.25" customHeight="1"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2:26" ht="14.25" customHeight="1"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2:26" ht="14.25" customHeight="1"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2:26" ht="14.25" customHeight="1"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2:26" ht="14.25" customHeight="1"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2:26" ht="14.25" customHeight="1"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2:26" ht="14.25" customHeight="1"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2:26" ht="14.25" customHeight="1"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2:26" ht="14.25" customHeight="1"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2:26" ht="14.25" customHeight="1"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2:26" ht="14.25" customHeight="1"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2:26" ht="14.25" customHeight="1"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2:26" ht="14.25" customHeight="1"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2:26" ht="14.25" customHeight="1"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2:26" ht="14.25" customHeight="1"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</sheetData>
  <sheetProtection password="C59B" sheet="1" objects="1" scenarios="1"/>
  <mergeCells count="129">
    <mergeCell ref="A382:A393"/>
    <mergeCell ref="B382:F382"/>
    <mergeCell ref="B389:E389"/>
    <mergeCell ref="B390:F390"/>
    <mergeCell ref="B393:E393"/>
    <mergeCell ref="A394:F394"/>
    <mergeCell ref="A341:A359"/>
    <mergeCell ref="B341:F341"/>
    <mergeCell ref="B350:E350"/>
    <mergeCell ref="B351:F351"/>
    <mergeCell ref="B353:E353"/>
    <mergeCell ref="B354:F354"/>
    <mergeCell ref="B359:E359"/>
    <mergeCell ref="A360:F360"/>
    <mergeCell ref="A361:A380"/>
    <mergeCell ref="B361:F361"/>
    <mergeCell ref="B368:E368"/>
    <mergeCell ref="B369:F369"/>
    <mergeCell ref="B380:E380"/>
    <mergeCell ref="A320:F320"/>
    <mergeCell ref="A321:A339"/>
    <mergeCell ref="B321:F321"/>
    <mergeCell ref="B330:E330"/>
    <mergeCell ref="B331:F331"/>
    <mergeCell ref="B334:E334"/>
    <mergeCell ref="B335:F335"/>
    <mergeCell ref="B339:E339"/>
    <mergeCell ref="A340:F340"/>
    <mergeCell ref="A285:F285"/>
    <mergeCell ref="A286:A302"/>
    <mergeCell ref="B286:F286"/>
    <mergeCell ref="B293:E293"/>
    <mergeCell ref="B294:F294"/>
    <mergeCell ref="B302:E302"/>
    <mergeCell ref="A303:F303"/>
    <mergeCell ref="A304:A319"/>
    <mergeCell ref="B304:F304"/>
    <mergeCell ref="B311:E311"/>
    <mergeCell ref="B312:F312"/>
    <mergeCell ref="B319:E319"/>
    <mergeCell ref="A250:A257"/>
    <mergeCell ref="B250:F250"/>
    <mergeCell ref="B257:E257"/>
    <mergeCell ref="A258:F258"/>
    <mergeCell ref="A259:A266"/>
    <mergeCell ref="B259:F259"/>
    <mergeCell ref="B266:E266"/>
    <mergeCell ref="A267:F267"/>
    <mergeCell ref="A268:A284"/>
    <mergeCell ref="B268:F268"/>
    <mergeCell ref="B275:E275"/>
    <mergeCell ref="B276:F276"/>
    <mergeCell ref="B284:E284"/>
    <mergeCell ref="A215:F215"/>
    <mergeCell ref="A216:A232"/>
    <mergeCell ref="B216:F216"/>
    <mergeCell ref="B222:E222"/>
    <mergeCell ref="B223:F223"/>
    <mergeCell ref="B232:E232"/>
    <mergeCell ref="A233:F233"/>
    <mergeCell ref="A234:A248"/>
    <mergeCell ref="B234:F234"/>
    <mergeCell ref="B241:E241"/>
    <mergeCell ref="B242:F242"/>
    <mergeCell ref="B248:E248"/>
    <mergeCell ref="A176:A194"/>
    <mergeCell ref="B176:F176"/>
    <mergeCell ref="B183:E183"/>
    <mergeCell ref="B184:F184"/>
    <mergeCell ref="B194:E194"/>
    <mergeCell ref="A196:A214"/>
    <mergeCell ref="B196:F196"/>
    <mergeCell ref="B203:E203"/>
    <mergeCell ref="B204:F204"/>
    <mergeCell ref="B214:E214"/>
    <mergeCell ref="A144:A158"/>
    <mergeCell ref="B144:F144"/>
    <mergeCell ref="B151:E151"/>
    <mergeCell ref="B152:F152"/>
    <mergeCell ref="B158:E158"/>
    <mergeCell ref="A159:F159"/>
    <mergeCell ref="A160:A174"/>
    <mergeCell ref="B160:F160"/>
    <mergeCell ref="B167:E167"/>
    <mergeCell ref="B168:F168"/>
    <mergeCell ref="B174:E174"/>
    <mergeCell ref="A109:A126"/>
    <mergeCell ref="B109:F109"/>
    <mergeCell ref="B115:E115"/>
    <mergeCell ref="B116:F116"/>
    <mergeCell ref="B126:E126"/>
    <mergeCell ref="A127:F127"/>
    <mergeCell ref="A128:A142"/>
    <mergeCell ref="B128:F128"/>
    <mergeCell ref="B138:E138"/>
    <mergeCell ref="B139:F139"/>
    <mergeCell ref="B142:E142"/>
    <mergeCell ref="A81:F81"/>
    <mergeCell ref="A82:A94"/>
    <mergeCell ref="B82:F82"/>
    <mergeCell ref="B90:E90"/>
    <mergeCell ref="B91:F91"/>
    <mergeCell ref="B94:E94"/>
    <mergeCell ref="A95:F95"/>
    <mergeCell ref="A96:A107"/>
    <mergeCell ref="B96:F96"/>
    <mergeCell ref="B103:E103"/>
    <mergeCell ref="B104:F104"/>
    <mergeCell ref="B107:E107"/>
    <mergeCell ref="A36:F36"/>
    <mergeCell ref="A37:A62"/>
    <mergeCell ref="B37:F37"/>
    <mergeCell ref="B43:E43"/>
    <mergeCell ref="B44:F44"/>
    <mergeCell ref="B62:E62"/>
    <mergeCell ref="A64:A80"/>
    <mergeCell ref="B64:F64"/>
    <mergeCell ref="B70:E70"/>
    <mergeCell ref="B71:F71"/>
    <mergeCell ref="B80:E80"/>
    <mergeCell ref="A2:A9"/>
    <mergeCell ref="B2:F2"/>
    <mergeCell ref="B9:E9"/>
    <mergeCell ref="A10:F10"/>
    <mergeCell ref="A11:A35"/>
    <mergeCell ref="B11:F11"/>
    <mergeCell ref="B18:E18"/>
    <mergeCell ref="B19:F19"/>
    <mergeCell ref="B35:E35"/>
  </mergeCells>
  <pageMargins left="0.196527777777778" right="0.196527777777778" top="0.75" bottom="0.75" header="0" footer="0"/>
  <pageSetup paperSize="9" scale="80" firstPageNumber="0" orientation="portrait" horizontalDpi="300" verticalDpi="300" r:id="rId1"/>
  <headerFooter>
    <oddHeader>&amp;C&amp;A</oddHeader>
    <oddFooter>&amp;CPágina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dimension ref="A1:Z1001"/>
  <sheetViews>
    <sheetView showGridLines="0" topLeftCell="A14" workbookViewId="0">
      <selection activeCell="J26" sqref="J26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</cols>
  <sheetData>
    <row r="1" spans="1:26" ht="16.5" hidden="1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49"/>
      <c r="C2" s="49"/>
      <c r="D2" s="49"/>
      <c r="E2" s="49"/>
      <c r="F2" s="49"/>
      <c r="G2" s="49"/>
      <c r="H2" s="49"/>
      <c r="I2" s="49"/>
      <c r="J2" s="49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147" t="s">
        <v>139</v>
      </c>
      <c r="C3" s="147"/>
      <c r="D3" s="147"/>
      <c r="E3" s="147"/>
      <c r="F3" s="147"/>
      <c r="G3" s="147"/>
      <c r="H3" s="147"/>
      <c r="I3" s="147"/>
      <c r="J3" s="147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140</v>
      </c>
      <c r="C4" s="148" t="s">
        <v>141</v>
      </c>
      <c r="D4" s="148"/>
      <c r="E4" s="148"/>
      <c r="F4" s="148"/>
      <c r="G4" s="148"/>
      <c r="H4" s="148"/>
      <c r="I4" s="148"/>
      <c r="J4" s="51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142</v>
      </c>
      <c r="C5" s="148" t="s">
        <v>143</v>
      </c>
      <c r="D5" s="148"/>
      <c r="E5" s="148"/>
      <c r="F5" s="148"/>
      <c r="G5" s="148"/>
      <c r="H5" s="148"/>
      <c r="I5" s="148"/>
      <c r="J5" s="50" t="s">
        <v>144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145</v>
      </c>
      <c r="C6" s="148" t="s">
        <v>146</v>
      </c>
      <c r="D6" s="148"/>
      <c r="E6" s="148"/>
      <c r="F6" s="148"/>
      <c r="G6" s="148"/>
      <c r="H6" s="148"/>
      <c r="I6" s="148"/>
      <c r="J6" s="52" t="s">
        <v>366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0" t="s">
        <v>148</v>
      </c>
      <c r="C7" s="148" t="s">
        <v>149</v>
      </c>
      <c r="D7" s="148"/>
      <c r="E7" s="148"/>
      <c r="F7" s="148"/>
      <c r="G7" s="148"/>
      <c r="H7" s="148"/>
      <c r="I7" s="148"/>
      <c r="J7" s="50">
        <v>12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6.5" customHeight="1">
      <c r="A8" s="48"/>
      <c r="B8" s="53"/>
      <c r="C8" s="53"/>
      <c r="D8" s="53"/>
      <c r="E8" s="53"/>
      <c r="F8" s="53"/>
      <c r="G8" s="53"/>
      <c r="H8" s="53"/>
      <c r="I8" s="53"/>
      <c r="J8" s="54">
        <v>15.22</v>
      </c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7" t="s">
        <v>150</v>
      </c>
      <c r="C9" s="147"/>
      <c r="D9" s="147"/>
      <c r="E9" s="147"/>
      <c r="F9" s="147"/>
      <c r="G9" s="147"/>
      <c r="H9" s="147"/>
      <c r="I9" s="147"/>
      <c r="J9" s="147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8" t="s">
        <v>151</v>
      </c>
      <c r="C10" s="148"/>
      <c r="D10" s="148"/>
      <c r="E10" s="50" t="s">
        <v>152</v>
      </c>
      <c r="F10" s="148" t="s">
        <v>153</v>
      </c>
      <c r="G10" s="148"/>
      <c r="H10" s="148"/>
      <c r="I10" s="148"/>
      <c r="J10" s="148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149" t="s">
        <v>319</v>
      </c>
      <c r="C11" s="149"/>
      <c r="D11" s="149"/>
      <c r="E11" s="50" t="s">
        <v>3</v>
      </c>
      <c r="F11" s="149">
        <v>1</v>
      </c>
      <c r="G11" s="149"/>
      <c r="H11" s="149"/>
      <c r="I11" s="149"/>
      <c r="J11" s="149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2.75" customHeight="1">
      <c r="A12" s="48"/>
      <c r="B12" s="53"/>
      <c r="C12" s="53"/>
      <c r="D12" s="53"/>
      <c r="E12" s="53"/>
      <c r="F12" s="53"/>
      <c r="G12" s="53"/>
      <c r="H12" s="53"/>
      <c r="I12" s="53"/>
      <c r="J12" s="53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6.5" customHeight="1">
      <c r="A13" s="48"/>
      <c r="B13" s="147" t="s">
        <v>155</v>
      </c>
      <c r="C13" s="147"/>
      <c r="D13" s="147"/>
      <c r="E13" s="147"/>
      <c r="F13" s="147"/>
      <c r="G13" s="147"/>
      <c r="H13" s="147"/>
      <c r="I13" s="147"/>
      <c r="J13" s="147"/>
      <c r="K13" s="16"/>
      <c r="L13" s="16"/>
      <c r="M13" s="16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25.5" customHeight="1">
      <c r="A14" s="48"/>
      <c r="B14" s="58">
        <v>1</v>
      </c>
      <c r="C14" s="150" t="s">
        <v>156</v>
      </c>
      <c r="D14" s="150"/>
      <c r="E14" s="150"/>
      <c r="F14" s="150"/>
      <c r="G14" s="150"/>
      <c r="H14" s="150"/>
      <c r="I14" s="150"/>
      <c r="J14" s="58" t="str">
        <f>B11</f>
        <v>Atendente de Enfermagem Diurno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2</v>
      </c>
      <c r="C15" s="148" t="s">
        <v>157</v>
      </c>
      <c r="D15" s="148"/>
      <c r="E15" s="148"/>
      <c r="F15" s="148"/>
      <c r="G15" s="148"/>
      <c r="H15" s="148"/>
      <c r="I15" s="148"/>
      <c r="J15" s="55" t="s">
        <v>320</v>
      </c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2.75" customHeight="1">
      <c r="A16" s="48"/>
      <c r="B16" s="50">
        <v>3</v>
      </c>
      <c r="C16" s="148" t="s">
        <v>159</v>
      </c>
      <c r="D16" s="148"/>
      <c r="E16" s="148"/>
      <c r="F16" s="148"/>
      <c r="G16" s="148"/>
      <c r="H16" s="148"/>
      <c r="I16" s="148"/>
      <c r="J16" s="56">
        <v>1287.3</v>
      </c>
      <c r="K16" s="62" t="s">
        <v>365</v>
      </c>
      <c r="L16" s="17"/>
      <c r="M16" s="17"/>
      <c r="N16" s="17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24.75" customHeight="1">
      <c r="A17" s="57"/>
      <c r="B17" s="58">
        <v>4</v>
      </c>
      <c r="C17" s="150" t="s">
        <v>160</v>
      </c>
      <c r="D17" s="150"/>
      <c r="E17" s="150"/>
      <c r="F17" s="150"/>
      <c r="G17" s="150"/>
      <c r="H17" s="150"/>
      <c r="I17" s="150"/>
      <c r="J17" s="59" t="s">
        <v>297</v>
      </c>
      <c r="K17" s="60"/>
      <c r="L17" s="60"/>
      <c r="M17" s="60"/>
      <c r="N17" s="60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25.5" customHeight="1">
      <c r="A18" s="48"/>
      <c r="B18" s="58">
        <v>5</v>
      </c>
      <c r="C18" s="150" t="s">
        <v>162</v>
      </c>
      <c r="D18" s="150"/>
      <c r="E18" s="150"/>
      <c r="F18" s="150"/>
      <c r="G18" s="150"/>
      <c r="H18" s="150"/>
      <c r="I18" s="150"/>
      <c r="J18" s="61" t="s">
        <v>321</v>
      </c>
      <c r="K18" s="62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2.75" customHeight="1">
      <c r="A19" s="48"/>
      <c r="B19" s="50">
        <v>6</v>
      </c>
      <c r="C19" s="148" t="s">
        <v>164</v>
      </c>
      <c r="D19" s="148"/>
      <c r="E19" s="148"/>
      <c r="F19" s="148"/>
      <c r="G19" s="148"/>
      <c r="H19" s="148"/>
      <c r="I19" s="148"/>
      <c r="J19" s="63">
        <v>44228</v>
      </c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151"/>
      <c r="C20" s="151"/>
      <c r="D20" s="151"/>
      <c r="E20" s="151"/>
      <c r="F20" s="151"/>
      <c r="G20" s="151"/>
      <c r="H20" s="151"/>
      <c r="I20" s="151"/>
      <c r="J20" s="151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53"/>
      <c r="C21" s="53"/>
      <c r="D21" s="53"/>
      <c r="E21" s="53"/>
      <c r="F21" s="53"/>
      <c r="G21" s="53"/>
      <c r="H21" s="53"/>
      <c r="I21" s="53"/>
      <c r="J21" s="53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6.5" customHeight="1">
      <c r="A22" s="48"/>
      <c r="B22" s="152" t="s">
        <v>165</v>
      </c>
      <c r="C22" s="152"/>
      <c r="D22" s="152"/>
      <c r="E22" s="152"/>
      <c r="F22" s="152"/>
      <c r="G22" s="152"/>
      <c r="H22" s="152"/>
      <c r="I22" s="152"/>
      <c r="J22" s="152"/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>
        <v>1</v>
      </c>
      <c r="C23" s="153" t="s">
        <v>166</v>
      </c>
      <c r="D23" s="153"/>
      <c r="E23" s="153"/>
      <c r="F23" s="153"/>
      <c r="G23" s="153"/>
      <c r="H23" s="153"/>
      <c r="I23" s="64" t="s">
        <v>167</v>
      </c>
      <c r="J23" s="64" t="s">
        <v>168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140</v>
      </c>
      <c r="C24" s="154" t="s">
        <v>169</v>
      </c>
      <c r="D24" s="154"/>
      <c r="E24" s="154"/>
      <c r="F24" s="154"/>
      <c r="G24" s="154"/>
      <c r="H24" s="154"/>
      <c r="I24" s="52"/>
      <c r="J24" s="65">
        <f>J16</f>
        <v>1287.3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142</v>
      </c>
      <c r="C25" s="154" t="s">
        <v>170</v>
      </c>
      <c r="D25" s="154"/>
      <c r="E25" s="154"/>
      <c r="F25" s="154"/>
      <c r="G25" s="154"/>
      <c r="H25" s="154"/>
      <c r="I25" s="66"/>
      <c r="J25" s="65">
        <f>J24*I25</f>
        <v>0</v>
      </c>
      <c r="K25" s="1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145</v>
      </c>
      <c r="C26" s="154" t="s">
        <v>171</v>
      </c>
      <c r="D26" s="154"/>
      <c r="E26" s="154"/>
      <c r="F26" s="154"/>
      <c r="G26" s="154"/>
      <c r="H26" s="154"/>
      <c r="I26" s="66">
        <v>0.2</v>
      </c>
      <c r="J26" s="65">
        <f>1100*I26</f>
        <v>220</v>
      </c>
      <c r="K26" s="6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148</v>
      </c>
      <c r="C27" s="154" t="s">
        <v>172</v>
      </c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64" t="s">
        <v>173</v>
      </c>
      <c r="C28" s="154" t="s">
        <v>174</v>
      </c>
      <c r="D28" s="154"/>
      <c r="E28" s="154"/>
      <c r="F28" s="154"/>
      <c r="G28" s="154"/>
      <c r="H28" s="154"/>
      <c r="I28" s="66"/>
      <c r="J28" s="65">
        <v>0</v>
      </c>
      <c r="K28" s="17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2.75" customHeight="1">
      <c r="A29" s="48"/>
      <c r="B29" s="153" t="s">
        <v>175</v>
      </c>
      <c r="C29" s="153"/>
      <c r="D29" s="153"/>
      <c r="E29" s="153"/>
      <c r="F29" s="153"/>
      <c r="G29" s="153"/>
      <c r="H29" s="153"/>
      <c r="I29" s="153"/>
      <c r="J29" s="68">
        <f>SUM(J24:J28)</f>
        <v>1507.3</v>
      </c>
      <c r="K29" s="69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4.25" customHeight="1">
      <c r="A31" s="48"/>
      <c r="B31" s="70"/>
      <c r="C31" s="70"/>
      <c r="D31" s="70"/>
      <c r="E31" s="70"/>
      <c r="F31" s="70"/>
      <c r="G31" s="70"/>
      <c r="H31" s="70"/>
      <c r="I31" s="70"/>
      <c r="J31" s="71"/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147" t="s">
        <v>176</v>
      </c>
      <c r="C32" s="147"/>
      <c r="D32" s="147"/>
      <c r="E32" s="147"/>
      <c r="F32" s="147"/>
      <c r="G32" s="147"/>
      <c r="H32" s="147"/>
      <c r="I32" s="147"/>
      <c r="J32" s="147"/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155" t="s">
        <v>177</v>
      </c>
      <c r="C33" s="155"/>
      <c r="D33" s="155"/>
      <c r="E33" s="155"/>
      <c r="F33" s="155"/>
      <c r="G33" s="155"/>
      <c r="H33" s="155"/>
      <c r="I33" s="72" t="s">
        <v>167</v>
      </c>
      <c r="J33" s="72" t="s">
        <v>168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155" t="s">
        <v>178</v>
      </c>
      <c r="C34" s="155"/>
      <c r="D34" s="155"/>
      <c r="E34" s="155"/>
      <c r="F34" s="155"/>
      <c r="G34" s="155"/>
      <c r="H34" s="155"/>
      <c r="I34" s="155"/>
      <c r="J34" s="73">
        <f>J29</f>
        <v>1507.3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72" t="s">
        <v>140</v>
      </c>
      <c r="C35" s="148" t="s">
        <v>179</v>
      </c>
      <c r="D35" s="148"/>
      <c r="E35" s="148"/>
      <c r="F35" s="148"/>
      <c r="G35" s="148"/>
      <c r="H35" s="148"/>
      <c r="I35" s="74">
        <f>1/12</f>
        <v>8.3333333333333329E-2</v>
      </c>
      <c r="J35" s="75">
        <f>$J$34*I35</f>
        <v>125.60833333333332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2.75" customHeight="1">
      <c r="A36" s="48"/>
      <c r="B36" s="72" t="s">
        <v>142</v>
      </c>
      <c r="C36" s="148" t="s">
        <v>180</v>
      </c>
      <c r="D36" s="148"/>
      <c r="E36" s="148"/>
      <c r="F36" s="148"/>
      <c r="G36" s="148"/>
      <c r="H36" s="148"/>
      <c r="I36" s="74">
        <f>((1/12)+(1/12)/3)</f>
        <v>0.1111111111111111</v>
      </c>
      <c r="J36" s="75">
        <f>$J$34*I36</f>
        <v>167.47777777777776</v>
      </c>
      <c r="K36" s="17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155" t="s">
        <v>181</v>
      </c>
      <c r="C37" s="155"/>
      <c r="D37" s="155"/>
      <c r="E37" s="155"/>
      <c r="F37" s="155"/>
      <c r="G37" s="155"/>
      <c r="H37" s="155"/>
      <c r="I37" s="76">
        <f>I35+I36</f>
        <v>0.19444444444444442</v>
      </c>
      <c r="J37" s="77">
        <f>SUM(J35:J36)</f>
        <v>293.08611111111111</v>
      </c>
      <c r="K37" s="69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4.25" customHeight="1">
      <c r="A38" s="48"/>
      <c r="B38" s="78"/>
      <c r="C38" s="79"/>
      <c r="D38" s="79"/>
      <c r="E38" s="79"/>
      <c r="F38" s="79"/>
      <c r="G38" s="79"/>
      <c r="H38" s="79"/>
      <c r="I38" s="80"/>
      <c r="J38" s="81"/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182</v>
      </c>
      <c r="C39" s="155"/>
      <c r="D39" s="155"/>
      <c r="E39" s="155"/>
      <c r="F39" s="155"/>
      <c r="G39" s="155"/>
      <c r="H39" s="155"/>
      <c r="I39" s="72" t="s">
        <v>167</v>
      </c>
      <c r="J39" s="72" t="s">
        <v>168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155" t="s">
        <v>183</v>
      </c>
      <c r="C40" s="155"/>
      <c r="D40" s="155"/>
      <c r="E40" s="155"/>
      <c r="F40" s="155"/>
      <c r="G40" s="155"/>
      <c r="H40" s="155"/>
      <c r="I40" s="155"/>
      <c r="J40" s="82">
        <f>J29+J37</f>
        <v>1800.3861111111109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4.25" customHeight="1">
      <c r="A41" s="48"/>
      <c r="B41" s="72" t="s">
        <v>140</v>
      </c>
      <c r="C41" s="148" t="s">
        <v>184</v>
      </c>
      <c r="D41" s="148"/>
      <c r="E41" s="148"/>
      <c r="F41" s="148"/>
      <c r="G41" s="148"/>
      <c r="H41" s="148"/>
      <c r="I41" s="74">
        <v>0.2</v>
      </c>
      <c r="J41" s="75">
        <f t="shared" ref="J41:J48" si="0">$J$40*I41</f>
        <v>360.07722222222219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2.75" customHeight="1">
      <c r="A42" s="48"/>
      <c r="B42" s="72" t="s">
        <v>142</v>
      </c>
      <c r="C42" s="148" t="s">
        <v>185</v>
      </c>
      <c r="D42" s="148"/>
      <c r="E42" s="148"/>
      <c r="F42" s="148"/>
      <c r="G42" s="148"/>
      <c r="H42" s="148"/>
      <c r="I42" s="74">
        <v>2.5000000000000001E-2</v>
      </c>
      <c r="J42" s="75">
        <f t="shared" si="0"/>
        <v>45.009652777777774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4.25" customHeight="1">
      <c r="A43" s="48"/>
      <c r="B43" s="72" t="s">
        <v>145</v>
      </c>
      <c r="C43" s="148" t="s">
        <v>186</v>
      </c>
      <c r="D43" s="148"/>
      <c r="E43" s="148"/>
      <c r="F43" s="148"/>
      <c r="G43" s="148"/>
      <c r="H43" s="148"/>
      <c r="I43" s="83">
        <v>0</v>
      </c>
      <c r="J43" s="75">
        <f t="shared" si="0"/>
        <v>0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2.75" customHeight="1">
      <c r="A44" s="48"/>
      <c r="B44" s="72" t="s">
        <v>148</v>
      </c>
      <c r="C44" s="148" t="s">
        <v>187</v>
      </c>
      <c r="D44" s="148"/>
      <c r="E44" s="148"/>
      <c r="F44" s="148"/>
      <c r="G44" s="148"/>
      <c r="H44" s="148"/>
      <c r="I44" s="74">
        <v>1.4999999999999999E-2</v>
      </c>
      <c r="J44" s="75">
        <f t="shared" si="0"/>
        <v>27.005791666666664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173</v>
      </c>
      <c r="C45" s="148" t="s">
        <v>188</v>
      </c>
      <c r="D45" s="148"/>
      <c r="E45" s="148"/>
      <c r="F45" s="148"/>
      <c r="G45" s="148"/>
      <c r="H45" s="148"/>
      <c r="I45" s="74">
        <v>0.01</v>
      </c>
      <c r="J45" s="75">
        <f t="shared" si="0"/>
        <v>18.00386111111111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72" t="s">
        <v>189</v>
      </c>
      <c r="C46" s="148" t="s">
        <v>190</v>
      </c>
      <c r="D46" s="148"/>
      <c r="E46" s="148"/>
      <c r="F46" s="148"/>
      <c r="G46" s="148"/>
      <c r="H46" s="148"/>
      <c r="I46" s="74">
        <v>6.0000000000000001E-3</v>
      </c>
      <c r="J46" s="75">
        <f t="shared" si="0"/>
        <v>10.802316666666666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191</v>
      </c>
      <c r="C47" s="148" t="s">
        <v>192</v>
      </c>
      <c r="D47" s="148"/>
      <c r="E47" s="148"/>
      <c r="F47" s="148"/>
      <c r="G47" s="148"/>
      <c r="H47" s="148"/>
      <c r="I47" s="74">
        <v>2E-3</v>
      </c>
      <c r="J47" s="75">
        <f t="shared" si="0"/>
        <v>3.600772222222222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72" t="s">
        <v>193</v>
      </c>
      <c r="C48" s="148" t="s">
        <v>194</v>
      </c>
      <c r="D48" s="148"/>
      <c r="E48" s="148"/>
      <c r="F48" s="148"/>
      <c r="G48" s="148"/>
      <c r="H48" s="148"/>
      <c r="I48" s="74">
        <v>0.08</v>
      </c>
      <c r="J48" s="75">
        <f t="shared" si="0"/>
        <v>144.03088888888888</v>
      </c>
      <c r="K48" s="17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155" t="s">
        <v>195</v>
      </c>
      <c r="C49" s="155"/>
      <c r="D49" s="155"/>
      <c r="E49" s="155"/>
      <c r="F49" s="155"/>
      <c r="G49" s="155"/>
      <c r="H49" s="155"/>
      <c r="I49" s="76">
        <f>SUM(I41:I48)</f>
        <v>0.33800000000000002</v>
      </c>
      <c r="J49" s="77">
        <f>SUM(J41:J48)</f>
        <v>608.53050555555558</v>
      </c>
      <c r="K49" s="69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4.25" customHeight="1">
      <c r="A50" s="48"/>
      <c r="B50" s="16"/>
      <c r="C50" s="70"/>
      <c r="D50" s="70"/>
      <c r="E50" s="70"/>
      <c r="F50" s="70"/>
      <c r="G50" s="70"/>
      <c r="H50" s="70"/>
      <c r="I50" s="84"/>
      <c r="J50" s="85"/>
      <c r="K50" s="69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2.75" customHeight="1">
      <c r="A51" s="48"/>
      <c r="B51" s="153" t="s">
        <v>196</v>
      </c>
      <c r="C51" s="153"/>
      <c r="D51" s="153"/>
      <c r="E51" s="153"/>
      <c r="F51" s="153"/>
      <c r="G51" s="153"/>
      <c r="H51" s="153"/>
      <c r="I51" s="86"/>
      <c r="J51" s="64" t="s">
        <v>168</v>
      </c>
      <c r="K51" s="17"/>
      <c r="L51" s="17"/>
      <c r="M51" s="17"/>
      <c r="N51" s="17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2.75" customHeight="1">
      <c r="A52" s="87"/>
      <c r="B52" s="64" t="s">
        <v>140</v>
      </c>
      <c r="C52" s="154" t="s">
        <v>197</v>
      </c>
      <c r="D52" s="154"/>
      <c r="E52" s="154"/>
      <c r="F52" s="154"/>
      <c r="G52" s="154"/>
      <c r="H52" s="154"/>
      <c r="I52" s="88"/>
      <c r="J52" s="65">
        <f>((26*3.25*2)-(J24*0.06))</f>
        <v>91.762</v>
      </c>
      <c r="K52" s="89"/>
      <c r="L52" s="89"/>
      <c r="M52" s="89"/>
      <c r="N52" s="89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 spans="1:26" ht="14.25" customHeight="1">
      <c r="A53" s="48"/>
      <c r="B53" s="64" t="s">
        <v>142</v>
      </c>
      <c r="C53" s="154" t="s">
        <v>198</v>
      </c>
      <c r="D53" s="154"/>
      <c r="E53" s="154"/>
      <c r="F53" s="154"/>
      <c r="G53" s="154"/>
      <c r="H53" s="154"/>
      <c r="I53" s="65">
        <v>14.33</v>
      </c>
      <c r="J53" s="65">
        <f>I53*26*0.8</f>
        <v>298.06400000000002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64" t="s">
        <v>145</v>
      </c>
      <c r="C54" s="154" t="s">
        <v>199</v>
      </c>
      <c r="D54" s="154"/>
      <c r="E54" s="154"/>
      <c r="F54" s="154"/>
      <c r="G54" s="154"/>
      <c r="H54" s="154"/>
      <c r="I54" s="65"/>
      <c r="J54" s="133">
        <v>0</v>
      </c>
      <c r="K54" s="17"/>
      <c r="L54" s="17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64" t="s">
        <v>148</v>
      </c>
      <c r="C55" s="154" t="s">
        <v>200</v>
      </c>
      <c r="D55" s="154"/>
      <c r="E55" s="154"/>
      <c r="F55" s="154"/>
      <c r="G55" s="154"/>
      <c r="H55" s="154"/>
      <c r="I55" s="65"/>
      <c r="J55" s="90">
        <v>0</v>
      </c>
      <c r="K55" s="47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64" t="s">
        <v>173</v>
      </c>
      <c r="C56" s="154" t="s">
        <v>201</v>
      </c>
      <c r="D56" s="154"/>
      <c r="E56" s="154"/>
      <c r="F56" s="154"/>
      <c r="G56" s="154"/>
      <c r="H56" s="154"/>
      <c r="I56" s="65"/>
      <c r="J56" s="65">
        <f>I56*0.7</f>
        <v>0</v>
      </c>
      <c r="K56" s="91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64" t="s">
        <v>189</v>
      </c>
      <c r="C57" s="154" t="s">
        <v>202</v>
      </c>
      <c r="D57" s="154"/>
      <c r="E57" s="154"/>
      <c r="F57" s="154"/>
      <c r="G57" s="154"/>
      <c r="H57" s="154"/>
      <c r="I57" s="65"/>
      <c r="J57" s="65">
        <v>18</v>
      </c>
      <c r="K57" s="167" t="s">
        <v>322</v>
      </c>
      <c r="L57" s="16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153" t="s">
        <v>203</v>
      </c>
      <c r="C58" s="153"/>
      <c r="D58" s="153"/>
      <c r="E58" s="153"/>
      <c r="F58" s="153"/>
      <c r="G58" s="153"/>
      <c r="H58" s="153"/>
      <c r="I58" s="153"/>
      <c r="J58" s="68">
        <f>SUM(J52:J57)</f>
        <v>407.82600000000002</v>
      </c>
      <c r="K58" s="69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16"/>
      <c r="C59" s="70"/>
      <c r="D59" s="70"/>
      <c r="E59" s="70"/>
      <c r="F59" s="70"/>
      <c r="G59" s="70"/>
      <c r="H59" s="70"/>
      <c r="I59" s="84"/>
      <c r="J59" s="85"/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147" t="s">
        <v>204</v>
      </c>
      <c r="C60" s="147"/>
      <c r="D60" s="147"/>
      <c r="E60" s="147"/>
      <c r="F60" s="147"/>
      <c r="G60" s="147"/>
      <c r="H60" s="147"/>
      <c r="I60" s="147"/>
      <c r="J60" s="147"/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2.75" customHeight="1">
      <c r="A61" s="48"/>
      <c r="B61" s="155" t="s">
        <v>205</v>
      </c>
      <c r="C61" s="155"/>
      <c r="D61" s="155"/>
      <c r="E61" s="155"/>
      <c r="F61" s="155"/>
      <c r="G61" s="155"/>
      <c r="H61" s="155"/>
      <c r="I61" s="155"/>
      <c r="J61" s="72" t="s">
        <v>168</v>
      </c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2.75" customHeight="1">
      <c r="A62" s="48"/>
      <c r="B62" s="72" t="s">
        <v>206</v>
      </c>
      <c r="C62" s="148" t="s">
        <v>207</v>
      </c>
      <c r="D62" s="148"/>
      <c r="E62" s="148"/>
      <c r="F62" s="148"/>
      <c r="G62" s="148"/>
      <c r="H62" s="148"/>
      <c r="I62" s="148"/>
      <c r="J62" s="75">
        <f>J37</f>
        <v>293.08611111111111</v>
      </c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208</v>
      </c>
      <c r="C63" s="148" t="s">
        <v>209</v>
      </c>
      <c r="D63" s="148"/>
      <c r="E63" s="148"/>
      <c r="F63" s="148"/>
      <c r="G63" s="148"/>
      <c r="H63" s="148"/>
      <c r="I63" s="148"/>
      <c r="J63" s="75">
        <f>J49</f>
        <v>608.53050555555558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48"/>
      <c r="B64" s="72" t="s">
        <v>210</v>
      </c>
      <c r="C64" s="148" t="s">
        <v>211</v>
      </c>
      <c r="D64" s="148"/>
      <c r="E64" s="148"/>
      <c r="F64" s="148"/>
      <c r="G64" s="148"/>
      <c r="H64" s="148"/>
      <c r="I64" s="148"/>
      <c r="J64" s="75">
        <f>J58</f>
        <v>407.82600000000002</v>
      </c>
      <c r="K64" s="17"/>
      <c r="L64" s="17"/>
      <c r="M64" s="17"/>
      <c r="N64" s="17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87"/>
      <c r="B65" s="155" t="s">
        <v>212</v>
      </c>
      <c r="C65" s="155"/>
      <c r="D65" s="155"/>
      <c r="E65" s="155"/>
      <c r="F65" s="155"/>
      <c r="G65" s="155"/>
      <c r="H65" s="155"/>
      <c r="I65" s="155"/>
      <c r="J65" s="77">
        <f>SUM(J62:J64)</f>
        <v>1309.4426166666667</v>
      </c>
      <c r="K65" s="69"/>
      <c r="L65" s="89"/>
      <c r="M65" s="89"/>
      <c r="N65" s="89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 spans="1:26" ht="14.25" customHeight="1">
      <c r="A66" s="48"/>
      <c r="B66" s="157"/>
      <c r="C66" s="157"/>
      <c r="D66" s="157"/>
      <c r="E66" s="157"/>
      <c r="F66" s="157"/>
      <c r="G66" s="157"/>
      <c r="H66" s="157"/>
      <c r="I66" s="157"/>
      <c r="J66" s="157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70"/>
      <c r="C67" s="70"/>
      <c r="D67" s="70"/>
      <c r="E67" s="70"/>
      <c r="F67" s="70"/>
      <c r="G67" s="70"/>
      <c r="H67" s="70"/>
      <c r="I67" s="70"/>
      <c r="J67" s="70"/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147" t="s">
        <v>213</v>
      </c>
      <c r="C68" s="147"/>
      <c r="D68" s="147"/>
      <c r="E68" s="147"/>
      <c r="F68" s="147"/>
      <c r="G68" s="147"/>
      <c r="H68" s="147"/>
      <c r="I68" s="147"/>
      <c r="J68" s="147"/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72">
        <v>3</v>
      </c>
      <c r="C69" s="155" t="s">
        <v>214</v>
      </c>
      <c r="D69" s="155"/>
      <c r="E69" s="155"/>
      <c r="F69" s="155"/>
      <c r="G69" s="155"/>
      <c r="H69" s="155"/>
      <c r="I69" s="72" t="s">
        <v>167</v>
      </c>
      <c r="J69" s="72" t="s">
        <v>168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155" t="s">
        <v>178</v>
      </c>
      <c r="C70" s="155"/>
      <c r="D70" s="155"/>
      <c r="E70" s="155"/>
      <c r="F70" s="155"/>
      <c r="G70" s="155"/>
      <c r="H70" s="155"/>
      <c r="I70" s="155"/>
      <c r="J70" s="82">
        <f>J29</f>
        <v>1507.3</v>
      </c>
      <c r="K70" s="17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 t="s">
        <v>140</v>
      </c>
      <c r="C71" s="148" t="s">
        <v>215</v>
      </c>
      <c r="D71" s="148"/>
      <c r="E71" s="148"/>
      <c r="F71" s="148"/>
      <c r="G71" s="148"/>
      <c r="H71" s="148"/>
      <c r="I71" s="74">
        <f>((1/12)*0.05)</f>
        <v>4.1666666666666666E-3</v>
      </c>
      <c r="J71" s="75">
        <f>$J$70*I71</f>
        <v>6.2804166666666665</v>
      </c>
      <c r="K71" s="69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72" t="s">
        <v>142</v>
      </c>
      <c r="C72" s="148" t="s">
        <v>216</v>
      </c>
      <c r="D72" s="148"/>
      <c r="E72" s="148"/>
      <c r="F72" s="148"/>
      <c r="G72" s="148"/>
      <c r="H72" s="148"/>
      <c r="I72" s="74">
        <f>I71*0.08</f>
        <v>3.3333333333333332E-4</v>
      </c>
      <c r="J72" s="75">
        <f>$J$70*I72</f>
        <v>0.50243333333333329</v>
      </c>
      <c r="K72" s="69"/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145</v>
      </c>
      <c r="C73" s="148" t="s">
        <v>217</v>
      </c>
      <c r="D73" s="148"/>
      <c r="E73" s="148"/>
      <c r="F73" s="148"/>
      <c r="G73" s="148"/>
      <c r="H73" s="148"/>
      <c r="I73" s="74">
        <f>(7/30)/12</f>
        <v>1.9444444444444445E-2</v>
      </c>
      <c r="J73" s="75">
        <f>$J$70*I73</f>
        <v>29.308611111111112</v>
      </c>
      <c r="K73" s="94" t="s">
        <v>218</v>
      </c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72" t="s">
        <v>148</v>
      </c>
      <c r="C74" s="148" t="s">
        <v>219</v>
      </c>
      <c r="D74" s="148"/>
      <c r="E74" s="148"/>
      <c r="F74" s="148"/>
      <c r="G74" s="148"/>
      <c r="H74" s="148"/>
      <c r="I74" s="74">
        <f>I73*I49</f>
        <v>6.5722222222222224E-3</v>
      </c>
      <c r="J74" s="75">
        <f>$J$70*I74</f>
        <v>9.9063105555555548</v>
      </c>
      <c r="K74" s="95"/>
      <c r="L74" s="17"/>
      <c r="M74" s="17"/>
      <c r="N74" s="17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17"/>
      <c r="B75" s="72" t="s">
        <v>173</v>
      </c>
      <c r="C75" s="148" t="s">
        <v>220</v>
      </c>
      <c r="D75" s="148"/>
      <c r="E75" s="148"/>
      <c r="F75" s="148"/>
      <c r="G75" s="148"/>
      <c r="H75" s="148"/>
      <c r="I75" s="74">
        <f>(0.4*0.08)</f>
        <v>3.2000000000000001E-2</v>
      </c>
      <c r="J75" s="75">
        <f>$J$70*I75</f>
        <v>48.233600000000003</v>
      </c>
      <c r="K75" s="69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>
      <c r="A76" s="48"/>
      <c r="B76" s="155" t="s">
        <v>221</v>
      </c>
      <c r="C76" s="155"/>
      <c r="D76" s="155"/>
      <c r="E76" s="155"/>
      <c r="F76" s="155"/>
      <c r="G76" s="155"/>
      <c r="H76" s="155"/>
      <c r="I76" s="76">
        <f>SUM(I71:I75)</f>
        <v>6.2516666666666665E-2</v>
      </c>
      <c r="J76" s="77">
        <f>SUM(J71:J75)</f>
        <v>94.231371666666675</v>
      </c>
      <c r="K76" s="69"/>
      <c r="L76" s="17"/>
      <c r="M76" s="17"/>
      <c r="N76" s="17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87"/>
      <c r="B77" s="157"/>
      <c r="C77" s="157"/>
      <c r="D77" s="157"/>
      <c r="E77" s="157"/>
      <c r="F77" s="157"/>
      <c r="G77" s="157"/>
      <c r="H77" s="157"/>
      <c r="I77" s="157"/>
      <c r="J77" s="157"/>
      <c r="K77" s="89"/>
      <c r="L77" s="89"/>
      <c r="M77" s="89"/>
      <c r="N77" s="89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4.25" customHeight="1">
      <c r="A78" s="87"/>
      <c r="B78" s="70"/>
      <c r="C78" s="70"/>
      <c r="D78" s="70"/>
      <c r="E78" s="70"/>
      <c r="F78" s="70"/>
      <c r="G78" s="70"/>
      <c r="H78" s="70"/>
      <c r="I78" s="70"/>
      <c r="J78" s="70"/>
      <c r="K78" s="89"/>
      <c r="L78" s="89"/>
      <c r="M78" s="89"/>
      <c r="N78" s="89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spans="1:26" ht="14.25" customHeight="1">
      <c r="A79" s="48"/>
      <c r="B79" s="147" t="s">
        <v>222</v>
      </c>
      <c r="C79" s="147"/>
      <c r="D79" s="147"/>
      <c r="E79" s="147"/>
      <c r="F79" s="147"/>
      <c r="G79" s="147"/>
      <c r="H79" s="147"/>
      <c r="I79" s="147"/>
      <c r="J79" s="147"/>
      <c r="K79" s="17"/>
      <c r="L79" s="17"/>
      <c r="M79" s="17"/>
      <c r="N79" s="17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25" customHeight="1">
      <c r="A80" s="17"/>
      <c r="B80" s="155" t="s">
        <v>223</v>
      </c>
      <c r="C80" s="155"/>
      <c r="D80" s="155"/>
      <c r="E80" s="155"/>
      <c r="F80" s="155"/>
      <c r="G80" s="155"/>
      <c r="H80" s="155"/>
      <c r="I80" s="72" t="s">
        <v>167</v>
      </c>
      <c r="J80" s="72" t="s">
        <v>168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>
      <c r="A81" s="48"/>
      <c r="B81" s="163" t="s">
        <v>178</v>
      </c>
      <c r="C81" s="163"/>
      <c r="D81" s="163"/>
      <c r="E81" s="163"/>
      <c r="F81" s="163"/>
      <c r="G81" s="163"/>
      <c r="H81" s="163"/>
      <c r="I81" s="163"/>
      <c r="J81" s="96">
        <f>J29</f>
        <v>1507.3</v>
      </c>
      <c r="K81" s="1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72" t="s">
        <v>140</v>
      </c>
      <c r="C82" s="148" t="s">
        <v>224</v>
      </c>
      <c r="D82" s="148"/>
      <c r="E82" s="148"/>
      <c r="F82" s="148"/>
      <c r="G82" s="148"/>
      <c r="H82" s="148"/>
      <c r="I82" s="74">
        <f>I36/12</f>
        <v>9.2592592592592587E-3</v>
      </c>
      <c r="J82" s="75">
        <f t="shared" ref="J82:J87" si="1">$J$81*I82</f>
        <v>13.956481481481481</v>
      </c>
      <c r="K82" s="97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2.75" customHeight="1">
      <c r="A83" s="48"/>
      <c r="B83" s="72" t="s">
        <v>142</v>
      </c>
      <c r="C83" s="148" t="s">
        <v>225</v>
      </c>
      <c r="D83" s="148"/>
      <c r="E83" s="148"/>
      <c r="F83" s="148"/>
      <c r="G83" s="148"/>
      <c r="H83" s="148"/>
      <c r="I83" s="74">
        <f>(5.96/30)*(1/12)</f>
        <v>1.6555555555555553E-2</v>
      </c>
      <c r="J83" s="75">
        <f t="shared" si="1"/>
        <v>24.954188888888883</v>
      </c>
      <c r="K83" s="97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25" customHeight="1">
      <c r="A84" s="48"/>
      <c r="B84" s="72" t="s">
        <v>145</v>
      </c>
      <c r="C84" s="148" t="s">
        <v>226</v>
      </c>
      <c r="D84" s="148"/>
      <c r="E84" s="148"/>
      <c r="F84" s="148"/>
      <c r="G84" s="148"/>
      <c r="H84" s="148"/>
      <c r="I84" s="74">
        <f>(5/30)/12*0.015</f>
        <v>2.0833333333333332E-4</v>
      </c>
      <c r="J84" s="75">
        <f t="shared" si="1"/>
        <v>0.3140208333333333</v>
      </c>
      <c r="K84" s="69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2.75" customHeight="1">
      <c r="A85" s="48"/>
      <c r="B85" s="72" t="s">
        <v>148</v>
      </c>
      <c r="C85" s="151" t="s">
        <v>227</v>
      </c>
      <c r="D85" s="151"/>
      <c r="E85" s="151"/>
      <c r="F85" s="151"/>
      <c r="G85" s="151"/>
      <c r="H85" s="151"/>
      <c r="I85" s="74">
        <f>(15/30)/12*0.0078</f>
        <v>3.2499999999999999E-4</v>
      </c>
      <c r="J85" s="75">
        <f t="shared" si="1"/>
        <v>0.48987249999999999</v>
      </c>
      <c r="K85" s="69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173</v>
      </c>
      <c r="C86" s="148" t="s">
        <v>228</v>
      </c>
      <c r="D86" s="148"/>
      <c r="E86" s="148"/>
      <c r="F86" s="148"/>
      <c r="G86" s="148"/>
      <c r="H86" s="148"/>
      <c r="I86" s="74">
        <f>(0.0144*0.1*0.4509*6/12)</f>
        <v>3.2464800000000003E-4</v>
      </c>
      <c r="J86" s="75">
        <f t="shared" si="1"/>
        <v>0.48934193040000001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48"/>
      <c r="B87" s="72" t="s">
        <v>189</v>
      </c>
      <c r="C87" s="159" t="s">
        <v>229</v>
      </c>
      <c r="D87" s="159"/>
      <c r="E87" s="159"/>
      <c r="F87" s="159"/>
      <c r="G87" s="159"/>
      <c r="H87" s="159"/>
      <c r="I87" s="74">
        <f>SUM(I82:I86)*I49</f>
        <v>9.0154050980740738E-3</v>
      </c>
      <c r="J87" s="75">
        <f t="shared" si="1"/>
        <v>13.588920104327052</v>
      </c>
      <c r="K87" s="69"/>
      <c r="L87" s="17"/>
      <c r="M87" s="17"/>
      <c r="N87" s="17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87"/>
      <c r="B88" s="155" t="s">
        <v>230</v>
      </c>
      <c r="C88" s="155"/>
      <c r="D88" s="155"/>
      <c r="E88" s="155"/>
      <c r="F88" s="155"/>
      <c r="G88" s="155"/>
      <c r="H88" s="155"/>
      <c r="I88" s="76">
        <f>SUM(I82:I87)</f>
        <v>3.5688201246222219E-2</v>
      </c>
      <c r="J88" s="77">
        <f>SUM(J82:J87)</f>
        <v>53.792825738430743</v>
      </c>
      <c r="K88" s="69"/>
      <c r="L88" s="89"/>
      <c r="M88" s="89"/>
      <c r="N88" s="89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 spans="1:26" ht="16.5" customHeight="1">
      <c r="A89" s="48"/>
      <c r="B89" s="160"/>
      <c r="C89" s="160"/>
      <c r="D89" s="160"/>
      <c r="E89" s="160"/>
      <c r="F89" s="160"/>
      <c r="G89" s="160"/>
      <c r="H89" s="160"/>
      <c r="I89" s="160"/>
      <c r="J89" s="160"/>
      <c r="K89" s="1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2.75" customHeight="1">
      <c r="A90" s="48"/>
      <c r="B90" s="155" t="s">
        <v>231</v>
      </c>
      <c r="C90" s="155"/>
      <c r="D90" s="155"/>
      <c r="E90" s="155"/>
      <c r="F90" s="155"/>
      <c r="G90" s="155"/>
      <c r="H90" s="155"/>
      <c r="I90" s="72" t="s">
        <v>167</v>
      </c>
      <c r="J90" s="72" t="s">
        <v>168</v>
      </c>
      <c r="K90" s="17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158" t="s">
        <v>178</v>
      </c>
      <c r="C91" s="158"/>
      <c r="D91" s="158"/>
      <c r="E91" s="158"/>
      <c r="F91" s="158"/>
      <c r="G91" s="158"/>
      <c r="H91" s="158"/>
      <c r="I91" s="158"/>
      <c r="J91" s="98">
        <f>J29</f>
        <v>1507.3</v>
      </c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2.75" customHeight="1">
      <c r="A92" s="48"/>
      <c r="B92" s="72" t="s">
        <v>140</v>
      </c>
      <c r="C92" s="148" t="s">
        <v>232</v>
      </c>
      <c r="D92" s="148"/>
      <c r="E92" s="148"/>
      <c r="F92" s="148"/>
      <c r="G92" s="148"/>
      <c r="H92" s="148"/>
      <c r="I92" s="74"/>
      <c r="J92" s="75">
        <v>0</v>
      </c>
      <c r="K92" s="17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25" customHeight="1">
      <c r="A93" s="48"/>
      <c r="B93" s="155" t="s">
        <v>233</v>
      </c>
      <c r="C93" s="155"/>
      <c r="D93" s="155"/>
      <c r="E93" s="155"/>
      <c r="F93" s="155"/>
      <c r="G93" s="155"/>
      <c r="H93" s="155"/>
      <c r="I93" s="76"/>
      <c r="J93" s="77">
        <f>J92</f>
        <v>0</v>
      </c>
      <c r="K93" s="69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6.5" customHeight="1">
      <c r="A94" s="48"/>
      <c r="B94" s="99"/>
      <c r="C94" s="99"/>
      <c r="D94" s="99"/>
      <c r="E94" s="99"/>
      <c r="F94" s="99"/>
      <c r="G94" s="99"/>
      <c r="H94" s="99"/>
      <c r="I94" s="99"/>
      <c r="J94" s="99"/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147" t="s">
        <v>234</v>
      </c>
      <c r="C95" s="147"/>
      <c r="D95" s="147"/>
      <c r="E95" s="147"/>
      <c r="F95" s="147"/>
      <c r="G95" s="147"/>
      <c r="H95" s="147"/>
      <c r="I95" s="147"/>
      <c r="J95" s="147"/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155" t="s">
        <v>235</v>
      </c>
      <c r="C96" s="155"/>
      <c r="D96" s="155"/>
      <c r="E96" s="155"/>
      <c r="F96" s="155"/>
      <c r="G96" s="155"/>
      <c r="H96" s="155"/>
      <c r="I96" s="155"/>
      <c r="J96" s="72" t="s">
        <v>168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2.75" customHeight="1">
      <c r="A97" s="48"/>
      <c r="B97" s="72" t="s">
        <v>236</v>
      </c>
      <c r="C97" s="148" t="s">
        <v>225</v>
      </c>
      <c r="D97" s="148"/>
      <c r="E97" s="148"/>
      <c r="F97" s="148"/>
      <c r="G97" s="148"/>
      <c r="H97" s="148"/>
      <c r="I97" s="148"/>
      <c r="J97" s="75">
        <f>J88</f>
        <v>53.792825738430743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48"/>
      <c r="B98" s="72" t="s">
        <v>237</v>
      </c>
      <c r="C98" s="148" t="s">
        <v>238</v>
      </c>
      <c r="D98" s="148"/>
      <c r="E98" s="148"/>
      <c r="F98" s="148"/>
      <c r="G98" s="148"/>
      <c r="H98" s="148"/>
      <c r="I98" s="148"/>
      <c r="J98" s="75">
        <f>J93</f>
        <v>0</v>
      </c>
      <c r="K98" s="17"/>
      <c r="L98" s="17"/>
      <c r="M98" s="17"/>
      <c r="N98" s="17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25" customHeight="1">
      <c r="A99" s="87"/>
      <c r="B99" s="155" t="s">
        <v>239</v>
      </c>
      <c r="C99" s="155"/>
      <c r="D99" s="155"/>
      <c r="E99" s="155"/>
      <c r="F99" s="155"/>
      <c r="G99" s="155"/>
      <c r="H99" s="155"/>
      <c r="I99" s="155"/>
      <c r="J99" s="77">
        <f>SUM(J97:J98)</f>
        <v>53.792825738430743</v>
      </c>
      <c r="K99" s="69"/>
      <c r="L99" s="89"/>
      <c r="M99" s="89"/>
      <c r="N99" s="89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6.5" customHeight="1">
      <c r="A101" s="48"/>
      <c r="B101" s="99"/>
      <c r="C101" s="99"/>
      <c r="D101" s="99"/>
      <c r="E101" s="99"/>
      <c r="F101" s="99"/>
      <c r="G101" s="99"/>
      <c r="H101" s="99"/>
      <c r="I101" s="99"/>
      <c r="J101" s="99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147" t="s">
        <v>240</v>
      </c>
      <c r="C102" s="147"/>
      <c r="D102" s="147"/>
      <c r="E102" s="147"/>
      <c r="F102" s="147"/>
      <c r="G102" s="147"/>
      <c r="H102" s="147"/>
      <c r="I102" s="147"/>
      <c r="J102" s="147"/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72">
        <v>5</v>
      </c>
      <c r="C103" s="155" t="s">
        <v>241</v>
      </c>
      <c r="D103" s="155"/>
      <c r="E103" s="155"/>
      <c r="F103" s="155"/>
      <c r="G103" s="155"/>
      <c r="H103" s="155"/>
      <c r="I103" s="72"/>
      <c r="J103" s="72" t="s">
        <v>168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140</v>
      </c>
      <c r="C104" s="148" t="s">
        <v>242</v>
      </c>
      <c r="D104" s="148"/>
      <c r="E104" s="148"/>
      <c r="F104" s="148"/>
      <c r="G104" s="148"/>
      <c r="H104" s="148"/>
      <c r="I104" s="75"/>
      <c r="J104" s="75">
        <f>'Uniforme-EPI'!F151</f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48"/>
      <c r="B105" s="72" t="s">
        <v>142</v>
      </c>
      <c r="C105" s="148" t="s">
        <v>243</v>
      </c>
      <c r="D105" s="148"/>
      <c r="E105" s="148"/>
      <c r="F105" s="148"/>
      <c r="G105" s="148"/>
      <c r="H105" s="148"/>
      <c r="I105" s="100"/>
      <c r="J105" s="75">
        <v>0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2.75" customHeight="1">
      <c r="A106" s="48"/>
      <c r="B106" s="101" t="s">
        <v>145</v>
      </c>
      <c r="C106" s="148" t="s">
        <v>244</v>
      </c>
      <c r="D106" s="148"/>
      <c r="E106" s="148"/>
      <c r="F106" s="148"/>
      <c r="G106" s="148"/>
      <c r="H106" s="148"/>
      <c r="I106" s="102"/>
      <c r="J106" s="75">
        <f>'Uniforme-EPI'!F158</f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101" t="s">
        <v>148</v>
      </c>
      <c r="C107" s="148" t="s">
        <v>245</v>
      </c>
      <c r="D107" s="148"/>
      <c r="E107" s="148"/>
      <c r="F107" s="148"/>
      <c r="G107" s="148"/>
      <c r="H107" s="148"/>
      <c r="I107" s="102"/>
      <c r="J107" s="75"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155" t="s">
        <v>246</v>
      </c>
      <c r="C108" s="155"/>
      <c r="D108" s="155"/>
      <c r="E108" s="155"/>
      <c r="F108" s="155"/>
      <c r="G108" s="155"/>
      <c r="H108" s="155"/>
      <c r="I108" s="103"/>
      <c r="J108" s="77">
        <f>SUM(J104:J107)</f>
        <v>0</v>
      </c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6.5" customHeight="1">
      <c r="A109" s="48"/>
      <c r="B109" s="161"/>
      <c r="C109" s="161"/>
      <c r="D109" s="161"/>
      <c r="E109" s="161"/>
      <c r="F109" s="161"/>
      <c r="G109" s="161"/>
      <c r="H109" s="161"/>
      <c r="I109" s="161"/>
      <c r="J109" s="161"/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6.5" customHeight="1">
      <c r="A110" s="48"/>
      <c r="B110" s="99"/>
      <c r="C110" s="99"/>
      <c r="D110" s="99"/>
      <c r="E110" s="99"/>
      <c r="F110" s="99"/>
      <c r="G110" s="99"/>
      <c r="H110" s="99"/>
      <c r="I110" s="99"/>
      <c r="J110" s="99"/>
      <c r="K110" s="17"/>
      <c r="L110" s="17"/>
      <c r="M110" s="1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147" t="s">
        <v>247</v>
      </c>
      <c r="C111" s="147"/>
      <c r="D111" s="147"/>
      <c r="E111" s="147"/>
      <c r="F111" s="147"/>
      <c r="G111" s="147"/>
      <c r="H111" s="147"/>
      <c r="I111" s="147"/>
      <c r="J111" s="147"/>
      <c r="K111" s="69"/>
      <c r="L111" s="97"/>
      <c r="M111" s="9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4.25" customHeight="1">
      <c r="A112" s="48"/>
      <c r="B112" s="72">
        <v>6</v>
      </c>
      <c r="C112" s="155" t="s">
        <v>248</v>
      </c>
      <c r="D112" s="155"/>
      <c r="E112" s="155"/>
      <c r="F112" s="155"/>
      <c r="G112" s="155"/>
      <c r="H112" s="155"/>
      <c r="I112" s="72" t="s">
        <v>167</v>
      </c>
      <c r="J112" s="72" t="s">
        <v>168</v>
      </c>
      <c r="K112" s="69"/>
      <c r="L112" s="17"/>
      <c r="M112" s="17"/>
      <c r="N112" s="17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2.75" customHeight="1">
      <c r="A113" s="48"/>
      <c r="B113" s="72" t="s">
        <v>140</v>
      </c>
      <c r="C113" s="148" t="s">
        <v>249</v>
      </c>
      <c r="D113" s="148"/>
      <c r="E113" s="148"/>
      <c r="F113" s="148"/>
      <c r="G113" s="148"/>
      <c r="H113" s="148"/>
      <c r="I113" s="83">
        <v>0</v>
      </c>
      <c r="J113" s="75">
        <f>J130*I113</f>
        <v>0</v>
      </c>
      <c r="K113" s="104"/>
      <c r="L113" s="53"/>
      <c r="M113" s="53"/>
      <c r="N113" s="69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 t="s">
        <v>142</v>
      </c>
      <c r="C114" s="148" t="s">
        <v>250</v>
      </c>
      <c r="D114" s="148"/>
      <c r="E114" s="148"/>
      <c r="F114" s="148"/>
      <c r="G114" s="148"/>
      <c r="H114" s="148"/>
      <c r="I114" s="83">
        <v>0</v>
      </c>
      <c r="J114" s="75">
        <f>(J130+J113)*I114</f>
        <v>0</v>
      </c>
      <c r="K114" s="104"/>
      <c r="L114" s="53"/>
      <c r="M114" s="53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72" t="s">
        <v>145</v>
      </c>
      <c r="C115" s="155" t="s">
        <v>251</v>
      </c>
      <c r="D115" s="155"/>
      <c r="E115" s="155"/>
      <c r="F115" s="155"/>
      <c r="G115" s="155"/>
      <c r="H115" s="155"/>
      <c r="I115" s="74"/>
      <c r="J115" s="75"/>
      <c r="K115" s="53"/>
      <c r="L115" s="53"/>
      <c r="M115" s="53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252</v>
      </c>
      <c r="C116" s="148" t="s">
        <v>253</v>
      </c>
      <c r="D116" s="148"/>
      <c r="E116" s="148"/>
      <c r="F116" s="148"/>
      <c r="G116" s="148"/>
      <c r="H116" s="148"/>
      <c r="I116" s="83">
        <v>0</v>
      </c>
      <c r="J116" s="75">
        <f>(($J$130+$J$113+$J$114)/(1-($I$116+$I$117+$I$118))*I116)</f>
        <v>0</v>
      </c>
      <c r="K116" s="104"/>
      <c r="L116" s="69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254</v>
      </c>
      <c r="C117" s="148" t="s">
        <v>255</v>
      </c>
      <c r="D117" s="148"/>
      <c r="E117" s="148"/>
      <c r="F117" s="148"/>
      <c r="G117" s="148"/>
      <c r="H117" s="148"/>
      <c r="I117" s="83">
        <v>0</v>
      </c>
      <c r="J117" s="75">
        <f>(($J$130+$J$113+$J$114)/(1-($I$116+$I$117+$I$118))*I117)</f>
        <v>0</v>
      </c>
      <c r="K117" s="69"/>
      <c r="L117" s="69"/>
      <c r="M117" s="1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 t="s">
        <v>256</v>
      </c>
      <c r="C118" s="148" t="s">
        <v>257</v>
      </c>
      <c r="D118" s="148"/>
      <c r="E118" s="148"/>
      <c r="F118" s="148"/>
      <c r="G118" s="148"/>
      <c r="H118" s="148"/>
      <c r="I118" s="74">
        <v>0.03</v>
      </c>
      <c r="J118" s="75">
        <f>(($J$130+$J$113+$J$114)/(1-($I$116+$I$117+$I$118))*I118)</f>
        <v>91.693818991910206</v>
      </c>
      <c r="K118" s="69"/>
      <c r="L118" s="69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72" t="s">
        <v>148</v>
      </c>
      <c r="C119" s="148" t="s">
        <v>245</v>
      </c>
      <c r="D119" s="148"/>
      <c r="E119" s="148"/>
      <c r="F119" s="148"/>
      <c r="G119" s="148"/>
      <c r="H119" s="148"/>
      <c r="I119" s="74"/>
      <c r="J119" s="75"/>
      <c r="K119" s="69"/>
      <c r="L119" s="69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155" t="s">
        <v>258</v>
      </c>
      <c r="C120" s="155"/>
      <c r="D120" s="155"/>
      <c r="E120" s="155"/>
      <c r="F120" s="155"/>
      <c r="G120" s="155"/>
      <c r="H120" s="155"/>
      <c r="I120" s="105">
        <f>SUM(I113:I119)</f>
        <v>0.03</v>
      </c>
      <c r="J120" s="77">
        <f>(SUM(J113:J119))</f>
        <v>91.693818991910206</v>
      </c>
      <c r="K120" s="69"/>
      <c r="L120" s="17"/>
      <c r="M120" s="17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70"/>
      <c r="C122" s="70"/>
      <c r="D122" s="70"/>
      <c r="E122" s="70"/>
      <c r="F122" s="70"/>
      <c r="G122" s="70"/>
      <c r="H122" s="70"/>
      <c r="I122" s="106"/>
      <c r="J122" s="73"/>
      <c r="K122" s="69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147" t="s">
        <v>259</v>
      </c>
      <c r="C123" s="147"/>
      <c r="D123" s="147"/>
      <c r="E123" s="147"/>
      <c r="F123" s="147"/>
      <c r="G123" s="147"/>
      <c r="H123" s="147"/>
      <c r="I123" s="147"/>
      <c r="J123" s="147"/>
      <c r="K123" s="17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155" t="s">
        <v>260</v>
      </c>
      <c r="C124" s="155"/>
      <c r="D124" s="155"/>
      <c r="E124" s="155"/>
      <c r="F124" s="155"/>
      <c r="G124" s="155"/>
      <c r="H124" s="155"/>
      <c r="I124" s="155"/>
      <c r="J124" s="72" t="s">
        <v>168</v>
      </c>
      <c r="K124" s="17"/>
      <c r="L124" s="17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50" t="s">
        <v>140</v>
      </c>
      <c r="C125" s="148" t="str">
        <f>B22</f>
        <v>MÓDULO 1 - COMPOSIÇÃO DA REMUNERAÇÃO</v>
      </c>
      <c r="D125" s="148"/>
      <c r="E125" s="148"/>
      <c r="F125" s="148"/>
      <c r="G125" s="148"/>
      <c r="H125" s="148"/>
      <c r="I125" s="148"/>
      <c r="J125" s="75">
        <f>J29</f>
        <v>1507.3</v>
      </c>
      <c r="K125" s="69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2.75" customHeight="1">
      <c r="A126" s="48"/>
      <c r="B126" s="50" t="s">
        <v>142</v>
      </c>
      <c r="C126" s="148" t="str">
        <f>B32</f>
        <v>MÓDULO 2 – ENCARGOS E BENEFÍCIOS ANUAIS, MENSAIS E DIÁRIOS</v>
      </c>
      <c r="D126" s="148"/>
      <c r="E126" s="148"/>
      <c r="F126" s="148"/>
      <c r="G126" s="148"/>
      <c r="H126" s="148"/>
      <c r="I126" s="148"/>
      <c r="J126" s="75">
        <f>J65</f>
        <v>1309.4426166666667</v>
      </c>
      <c r="K126" s="17"/>
      <c r="L126" s="69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50" t="s">
        <v>145</v>
      </c>
      <c r="C127" s="148" t="str">
        <f>B68</f>
        <v>MÓDULO 3 – PROVISÃO PARA RESCISÃO</v>
      </c>
      <c r="D127" s="148"/>
      <c r="E127" s="148"/>
      <c r="F127" s="148"/>
      <c r="G127" s="148"/>
      <c r="H127" s="148"/>
      <c r="I127" s="148"/>
      <c r="J127" s="75">
        <f>J76</f>
        <v>94.231371666666675</v>
      </c>
      <c r="K127" s="17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50" t="s">
        <v>148</v>
      </c>
      <c r="C128" s="148" t="str">
        <f>B79</f>
        <v>MÓDULO 4 – CUSTO DE REPOSIÇÃO DO PROFISSIONAL AUSENTE</v>
      </c>
      <c r="D128" s="148"/>
      <c r="E128" s="148"/>
      <c r="F128" s="148"/>
      <c r="G128" s="148"/>
      <c r="H128" s="148"/>
      <c r="I128" s="148"/>
      <c r="J128" s="75">
        <f>J99</f>
        <v>53.792825738430743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50" t="s">
        <v>173</v>
      </c>
      <c r="C129" s="148" t="str">
        <f>B102</f>
        <v>MÓDULO 5 – INSUMOS DIVERSOS</v>
      </c>
      <c r="D129" s="148"/>
      <c r="E129" s="148"/>
      <c r="F129" s="148"/>
      <c r="G129" s="148"/>
      <c r="H129" s="148"/>
      <c r="I129" s="148"/>
      <c r="J129" s="75">
        <f>J108</f>
        <v>0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72"/>
      <c r="C130" s="155" t="s">
        <v>261</v>
      </c>
      <c r="D130" s="155"/>
      <c r="E130" s="155"/>
      <c r="F130" s="155"/>
      <c r="G130" s="155"/>
      <c r="H130" s="155"/>
      <c r="I130" s="155"/>
      <c r="J130" s="77">
        <f>(SUM(J125:J129))</f>
        <v>2964.7668140717637</v>
      </c>
      <c r="K130" s="17"/>
      <c r="L130" s="69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2.75" customHeight="1">
      <c r="A131" s="48"/>
      <c r="B131" s="50" t="s">
        <v>189</v>
      </c>
      <c r="C131" s="148" t="str">
        <f>B111</f>
        <v>MÓDULO 6 – CUSTOS INDIRETOS, TRIBUTOS E LUCRO</v>
      </c>
      <c r="D131" s="148"/>
      <c r="E131" s="148"/>
      <c r="F131" s="148"/>
      <c r="G131" s="148"/>
      <c r="H131" s="148"/>
      <c r="I131" s="148"/>
      <c r="J131" s="75">
        <f>J120</f>
        <v>91.693818991910206</v>
      </c>
      <c r="K131" s="17"/>
      <c r="L131" s="17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155" t="s">
        <v>262</v>
      </c>
      <c r="C132" s="155"/>
      <c r="D132" s="155"/>
      <c r="E132" s="155"/>
      <c r="F132" s="155"/>
      <c r="G132" s="155"/>
      <c r="H132" s="155"/>
      <c r="I132" s="155"/>
      <c r="J132" s="77">
        <f>(SUM(J130:J131))</f>
        <v>3056.4606330636739</v>
      </c>
      <c r="K132" s="17"/>
      <c r="L132" s="17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72"/>
      <c r="C133" s="158" t="s">
        <v>263</v>
      </c>
      <c r="D133" s="158"/>
      <c r="E133" s="158"/>
      <c r="F133" s="158"/>
      <c r="G133" s="158"/>
      <c r="H133" s="158"/>
      <c r="I133" s="72">
        <f>F11</f>
        <v>1</v>
      </c>
      <c r="J133" s="77">
        <f>J132*I133</f>
        <v>3056.4606330636739</v>
      </c>
      <c r="K133" s="17"/>
      <c r="L133" s="17"/>
      <c r="M133" s="17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53"/>
      <c r="C134" s="53"/>
      <c r="D134" s="53"/>
      <c r="E134" s="53"/>
      <c r="F134" s="53"/>
      <c r="G134" s="53"/>
      <c r="H134" s="53"/>
      <c r="I134" s="53"/>
      <c r="J134" s="107" t="s">
        <v>264</v>
      </c>
      <c r="K134" s="69"/>
      <c r="L134" s="69"/>
      <c r="M134" s="69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2.75" customHeight="1">
      <c r="A135" s="48"/>
      <c r="B135" s="53"/>
      <c r="C135" s="53"/>
      <c r="D135" s="53"/>
      <c r="E135" s="53"/>
      <c r="F135" s="53"/>
      <c r="G135" s="53"/>
      <c r="H135" s="53"/>
      <c r="I135" s="70"/>
      <c r="J135" s="71">
        <f>J132/J29</f>
        <v>2.0277719319735117</v>
      </c>
      <c r="K135" s="69"/>
      <c r="L135" s="17"/>
      <c r="M135" s="17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51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7"/>
      <c r="M136" s="69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2.7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7"/>
      <c r="M140" s="17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17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7"/>
      <c r="M143" s="17"/>
      <c r="N143" s="17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7"/>
      <c r="M144" s="17"/>
      <c r="N144" s="17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7"/>
      <c r="M145" s="17"/>
      <c r="N145" s="1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7"/>
      <c r="M146" s="17"/>
      <c r="N146" s="17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7"/>
      <c r="M147" s="17"/>
      <c r="N147" s="17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7"/>
      <c r="M148" s="17"/>
      <c r="N148" s="17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7"/>
      <c r="M149" s="17"/>
      <c r="N149" s="17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4.2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  <row r="1001" spans="1:26" ht="12.75" customHeight="1">
      <c r="A1001" s="47"/>
      <c r="B1001" s="47"/>
      <c r="C1001" s="47"/>
      <c r="D1001" s="47"/>
      <c r="E1001" s="47"/>
      <c r="F1001" s="47"/>
      <c r="G1001" s="47"/>
      <c r="H1001" s="47"/>
      <c r="I1001" s="47"/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47"/>
    </row>
  </sheetData>
  <sheetProtection password="C59B" sheet="1" objects="1" scenarios="1"/>
  <mergeCells count="121">
    <mergeCell ref="B132:I132"/>
    <mergeCell ref="C133:H133"/>
    <mergeCell ref="B136:K151"/>
    <mergeCell ref="B123:J123"/>
    <mergeCell ref="B124:I124"/>
    <mergeCell ref="C125:I125"/>
    <mergeCell ref="C126:I126"/>
    <mergeCell ref="C127:I127"/>
    <mergeCell ref="C128:I128"/>
    <mergeCell ref="C129:I129"/>
    <mergeCell ref="C130:I130"/>
    <mergeCell ref="C131:I131"/>
    <mergeCell ref="C112:H112"/>
    <mergeCell ref="C113:H113"/>
    <mergeCell ref="C114:H114"/>
    <mergeCell ref="C115:H115"/>
    <mergeCell ref="C116:H116"/>
    <mergeCell ref="C117:H117"/>
    <mergeCell ref="C118:H118"/>
    <mergeCell ref="C119:H119"/>
    <mergeCell ref="B120:H120"/>
    <mergeCell ref="B102:J102"/>
    <mergeCell ref="C103:H103"/>
    <mergeCell ref="C104:H104"/>
    <mergeCell ref="C105:H105"/>
    <mergeCell ref="C106:H106"/>
    <mergeCell ref="C107:H107"/>
    <mergeCell ref="B108:H108"/>
    <mergeCell ref="B109:J109"/>
    <mergeCell ref="B111:J111"/>
    <mergeCell ref="B90:H90"/>
    <mergeCell ref="B91:I91"/>
    <mergeCell ref="C92:H92"/>
    <mergeCell ref="B93:H93"/>
    <mergeCell ref="B95:J95"/>
    <mergeCell ref="B96:I96"/>
    <mergeCell ref="C97:I97"/>
    <mergeCell ref="C98:I98"/>
    <mergeCell ref="B99:I99"/>
    <mergeCell ref="B81:I81"/>
    <mergeCell ref="C82:H82"/>
    <mergeCell ref="C83:H83"/>
    <mergeCell ref="C84:H84"/>
    <mergeCell ref="C85:H85"/>
    <mergeCell ref="C86:H86"/>
    <mergeCell ref="C87:H87"/>
    <mergeCell ref="B88:H88"/>
    <mergeCell ref="B89:J89"/>
    <mergeCell ref="C71:H71"/>
    <mergeCell ref="C72:H72"/>
    <mergeCell ref="C73:H73"/>
    <mergeCell ref="C74:H74"/>
    <mergeCell ref="C75:H75"/>
    <mergeCell ref="B76:H76"/>
    <mergeCell ref="B77:J77"/>
    <mergeCell ref="B79:J79"/>
    <mergeCell ref="B80:H80"/>
    <mergeCell ref="B61:I61"/>
    <mergeCell ref="C62:I62"/>
    <mergeCell ref="C63:I63"/>
    <mergeCell ref="C64:I64"/>
    <mergeCell ref="B65:I65"/>
    <mergeCell ref="B66:J66"/>
    <mergeCell ref="B68:J68"/>
    <mergeCell ref="C69:H69"/>
    <mergeCell ref="B70:I70"/>
    <mergeCell ref="C52:H52"/>
    <mergeCell ref="C53:H53"/>
    <mergeCell ref="C54:H54"/>
    <mergeCell ref="C55:H55"/>
    <mergeCell ref="C56:H56"/>
    <mergeCell ref="C57:H57"/>
    <mergeCell ref="K57:L57"/>
    <mergeCell ref="B58:I58"/>
    <mergeCell ref="B60:J60"/>
    <mergeCell ref="C42:H42"/>
    <mergeCell ref="C43:H43"/>
    <mergeCell ref="C44:H44"/>
    <mergeCell ref="C45:H45"/>
    <mergeCell ref="C46:H46"/>
    <mergeCell ref="C47:H47"/>
    <mergeCell ref="C48:H48"/>
    <mergeCell ref="B49:H49"/>
    <mergeCell ref="B51:H51"/>
    <mergeCell ref="B32:J32"/>
    <mergeCell ref="B33:H33"/>
    <mergeCell ref="B34:I34"/>
    <mergeCell ref="C35:H35"/>
    <mergeCell ref="C36:H36"/>
    <mergeCell ref="B37:H37"/>
    <mergeCell ref="B39:H39"/>
    <mergeCell ref="B40:I40"/>
    <mergeCell ref="C41:H41"/>
    <mergeCell ref="B20:J20"/>
    <mergeCell ref="B22:J22"/>
    <mergeCell ref="C23:H23"/>
    <mergeCell ref="C24:H24"/>
    <mergeCell ref="C25:H25"/>
    <mergeCell ref="C26:H26"/>
    <mergeCell ref="C27:H27"/>
    <mergeCell ref="C28:H28"/>
    <mergeCell ref="B29:I29"/>
    <mergeCell ref="B11:D11"/>
    <mergeCell ref="F11:J11"/>
    <mergeCell ref="B13:J13"/>
    <mergeCell ref="C14:I14"/>
    <mergeCell ref="C15:I15"/>
    <mergeCell ref="C16:I16"/>
    <mergeCell ref="C17:I17"/>
    <mergeCell ref="C18:I18"/>
    <mergeCell ref="C19:I19"/>
    <mergeCell ref="E1:F1"/>
    <mergeCell ref="H1:J1"/>
    <mergeCell ref="B3:J3"/>
    <mergeCell ref="C4:I4"/>
    <mergeCell ref="C5:I5"/>
    <mergeCell ref="C6:I6"/>
    <mergeCell ref="C7:I7"/>
    <mergeCell ref="B9:J9"/>
    <mergeCell ref="B10:D10"/>
    <mergeCell ref="F10:J10"/>
  </mergeCells>
  <pageMargins left="0.196527777777778" right="0" top="5.5555555555555601E-3" bottom="0.75" header="0.51180555555555496" footer="0"/>
  <pageSetup paperSize="9" scale="52" firstPageNumber="0" orientation="portrait" horizontalDpi="300" verticalDpi="300" r:id="rId1"/>
  <headerFooter>
    <oddFooter>&amp;CPágina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V1000"/>
  <sheetViews>
    <sheetView showGridLines="0" tabSelected="1" topLeftCell="A10" workbookViewId="0">
      <selection activeCell="J27" sqref="J27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0.5703125" customWidth="1"/>
    <col min="11" max="11" width="24" customWidth="1"/>
    <col min="12" max="22" width="7.85546875" customWidth="1"/>
    <col min="1021" max="1024" width="11.5703125" customWidth="1"/>
  </cols>
  <sheetData>
    <row r="1" spans="1:22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</row>
    <row r="2" spans="1:22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</row>
    <row r="4" spans="1:22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</row>
    <row r="5" spans="1:22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tr">
        <f>'Atend Enfermagem Diurno'!J6</f>
        <v>2021/2022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</row>
    <row r="6" spans="1:22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</row>
    <row r="7" spans="1:22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</row>
    <row r="8" spans="1:22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</row>
    <row r="9" spans="1:22" ht="12.75" customHeight="1">
      <c r="A9" s="48"/>
      <c r="B9" s="148" t="s">
        <v>151</v>
      </c>
      <c r="C9" s="148"/>
      <c r="D9" s="148"/>
      <c r="E9" s="50" t="s">
        <v>152</v>
      </c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</row>
    <row r="10" spans="1:22" ht="12.75" customHeight="1">
      <c r="A10" s="48"/>
      <c r="B10" s="149" t="s">
        <v>323</v>
      </c>
      <c r="C10" s="149"/>
      <c r="D10" s="149"/>
      <c r="E10" s="50" t="s">
        <v>3</v>
      </c>
      <c r="F10" s="149">
        <v>1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</row>
    <row r="11" spans="1:22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</row>
    <row r="12" spans="1:22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</row>
    <row r="13" spans="1:22" ht="25.5" customHeight="1">
      <c r="A13" s="48"/>
      <c r="B13" s="58">
        <v>1</v>
      </c>
      <c r="C13" s="150" t="s">
        <v>156</v>
      </c>
      <c r="D13" s="150"/>
      <c r="E13" s="150"/>
      <c r="F13" s="150"/>
      <c r="G13" s="150"/>
      <c r="H13" s="150"/>
      <c r="I13" s="150"/>
      <c r="J13" s="58" t="str">
        <f>B10</f>
        <v>Atendente de Enfermagem Noturno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</row>
    <row r="14" spans="1:22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320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</row>
    <row r="15" spans="1:22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f>'Atend Enfermagem Diurno'!J16</f>
        <v>1287.3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</row>
    <row r="16" spans="1:22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324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</row>
    <row r="17" spans="1:22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tr">
        <f>'Atend Enfermagem Diurno'!J18</f>
        <v>SIND INST BENEF RELIG E FILANT DO EST MG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</row>
    <row r="18" spans="1:22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f>'Atend Enfermagem Diurno'!J19</f>
        <v>44228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</row>
    <row r="19" spans="1:22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</row>
    <row r="20" spans="1:22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</row>
    <row r="21" spans="1:22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</row>
    <row r="22" spans="1:22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</row>
    <row r="23" spans="1:22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1287.3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</row>
    <row r="24" spans="1:22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</row>
    <row r="25" spans="1:22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66">
        <v>0.2</v>
      </c>
      <c r="J25" s="65">
        <f>1100*I25</f>
        <v>220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</row>
    <row r="26" spans="1:22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f>(((J23+J25)/220)*0.5)*1*26.09</f>
        <v>89.376038636363631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</row>
    <row r="27" spans="1:22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34" t="s">
        <v>325</v>
      </c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</row>
    <row r="28" spans="1:22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1596.6760386363635</v>
      </c>
      <c r="K28" s="69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</row>
    <row r="29" spans="1:22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</row>
    <row r="30" spans="1:22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</row>
    <row r="31" spans="1:22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</row>
    <row r="32" spans="1:22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</row>
    <row r="33" spans="1:22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1596.6760386363635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</row>
    <row r="34" spans="1:22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133.05633655303029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</row>
    <row r="35" spans="1:22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177.4084487373737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</row>
    <row r="36" spans="1:22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310.464785290404</v>
      </c>
      <c r="K36" s="69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</row>
    <row r="37" spans="1:22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</row>
    <row r="38" spans="1:22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</row>
    <row r="39" spans="1:22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1907.1408239267676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</row>
    <row r="40" spans="1:22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381.42816478535354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</row>
    <row r="41" spans="1:22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47.678520598169193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</row>
    <row r="42" spans="1:22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</row>
    <row r="43" spans="1:22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28.607112358901514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</row>
    <row r="44" spans="1:22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19.071408239267676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</row>
    <row r="45" spans="1:22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11.442844943560605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</row>
    <row r="46" spans="1:22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3.8142816478535351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</row>
    <row r="47" spans="1:22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152.57126591414141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</row>
    <row r="48" spans="1:22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644.61359848724749</v>
      </c>
      <c r="K48" s="69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</row>
    <row r="49" spans="1:22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</row>
    <row r="50" spans="1:22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</row>
    <row r="51" spans="1:22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91.762</v>
      </c>
      <c r="K51" s="89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f>'Atend Enfermagem Diurno'!I53</f>
        <v>14.33</v>
      </c>
      <c r="J52" s="65">
        <f>I52*26*0.8</f>
        <v>298.06400000000002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</row>
    <row r="53" spans="1:22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133">
        <v>0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</row>
    <row r="54" spans="1:22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47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</row>
    <row r="55" spans="1:22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f>I55*0.7</f>
        <v>0</v>
      </c>
      <c r="K55" s="91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</row>
    <row r="56" spans="1:22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v>18</v>
      </c>
      <c r="K56" s="135" t="s">
        <v>322</v>
      </c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</row>
    <row r="57" spans="1:22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407.82600000000002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</row>
    <row r="58" spans="1:22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</row>
    <row r="59" spans="1:22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</row>
    <row r="60" spans="1:22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</row>
    <row r="61" spans="1:22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310.464785290404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</row>
    <row r="62" spans="1:22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644.61359848724749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</row>
    <row r="63" spans="1:22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407.82600000000002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</row>
    <row r="64" spans="1:22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1362.9043837776514</v>
      </c>
      <c r="K64" s="69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</row>
    <row r="65" spans="1:22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</row>
    <row r="66" spans="1:22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</row>
    <row r="67" spans="1:22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</row>
    <row r="68" spans="1:22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</row>
    <row r="69" spans="1:22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1596.6760386363635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</row>
    <row r="70" spans="1:22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6.6528168276515141</v>
      </c>
      <c r="K70" s="69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</row>
    <row r="71" spans="1:22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0.53222534621212114</v>
      </c>
      <c r="K71" s="69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</row>
    <row r="72" spans="1:22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31.046478529040403</v>
      </c>
      <c r="K72" s="94" t="s">
        <v>218</v>
      </c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</row>
    <row r="73" spans="1:22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10.493709742815655</v>
      </c>
      <c r="K73" s="95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</row>
    <row r="74" spans="1:22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51.09363323636363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</row>
    <row r="75" spans="1:22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99.818863682083318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</row>
    <row r="76" spans="1:22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</row>
    <row r="77" spans="1:22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</row>
    <row r="78" spans="1:22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</row>
    <row r="79" spans="1:22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</row>
    <row r="80" spans="1:22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1596.6760386363635</v>
      </c>
      <c r="K80" s="17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</row>
    <row r="81" spans="1:22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14.784037394781143</v>
      </c>
      <c r="K81" s="97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</row>
    <row r="82" spans="1:22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26.433858861868679</v>
      </c>
      <c r="K82" s="97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</row>
    <row r="83" spans="1:22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0.33264084138257571</v>
      </c>
      <c r="K83" s="69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</row>
    <row r="84" spans="1:22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0.51891971255681812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</row>
    <row r="85" spans="1:22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0.51835768259121817</v>
      </c>
      <c r="K85" s="69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</row>
    <row r="86" spans="1:22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14.394681298694989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</row>
    <row r="87" spans="1:22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56.982495791875422</v>
      </c>
      <c r="K87" s="69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</row>
    <row r="88" spans="1:22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</row>
    <row r="89" spans="1:22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</row>
    <row r="90" spans="1:22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1596.6760386363635</v>
      </c>
      <c r="K90" s="17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</row>
    <row r="91" spans="1:22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</row>
    <row r="92" spans="1:22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</row>
    <row r="93" spans="1:22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</row>
    <row r="94" spans="1:22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</row>
    <row r="95" spans="1:22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</row>
    <row r="96" spans="1:22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56.982495791875422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</row>
    <row r="97" spans="1:22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</row>
    <row r="98" spans="1:22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56.982495791875422</v>
      </c>
      <c r="K98" s="69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</row>
    <row r="99" spans="1:22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</row>
    <row r="100" spans="1:22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</row>
    <row r="101" spans="1:22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</row>
    <row r="102" spans="1:22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</row>
    <row r="103" spans="1:22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'Uniforme-EPI'!F167</f>
        <v>0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</row>
    <row r="104" spans="1:22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</row>
    <row r="105" spans="1:22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'Uniforme-EPI'!F174</f>
        <v>0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</row>
    <row r="106" spans="1:22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</row>
    <row r="107" spans="1:22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</row>
    <row r="108" spans="1:22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</row>
    <row r="109" spans="1:22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</row>
    <row r="110" spans="1:22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</row>
    <row r="111" spans="1:22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</row>
    <row r="112" spans="1:22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</row>
    <row r="113" spans="1:22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</row>
    <row r="114" spans="1:22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</row>
    <row r="115" spans="1:22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</row>
    <row r="116" spans="1:22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</row>
    <row r="117" spans="1:22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96.38294170787546</v>
      </c>
      <c r="K117" s="69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</row>
    <row r="118" spans="1:22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</row>
    <row r="119" spans="1:22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96.38294170787546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</row>
    <row r="120" spans="1:22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</row>
    <row r="121" spans="1:22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</row>
    <row r="122" spans="1:22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</row>
    <row r="123" spans="1:22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</row>
    <row r="124" spans="1:22" ht="14.25" customHeight="1">
      <c r="A124" s="48"/>
      <c r="B124" s="50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1596.6760386363635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</row>
    <row r="125" spans="1:22" ht="12.75" customHeight="1">
      <c r="A125" s="48"/>
      <c r="B125" s="50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1362.9043837776514</v>
      </c>
      <c r="K125" s="17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</row>
    <row r="126" spans="1:22" ht="14.25" customHeight="1">
      <c r="A126" s="48"/>
      <c r="B126" s="50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99.818863682083318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</row>
    <row r="127" spans="1:22" ht="14.25" customHeight="1">
      <c r="A127" s="48"/>
      <c r="B127" s="50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56.982495791875422</v>
      </c>
      <c r="K127" s="17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</row>
    <row r="128" spans="1:22" ht="14.25" customHeight="1">
      <c r="A128" s="48"/>
      <c r="B128" s="50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</row>
    <row r="129" spans="1:22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3116.3817818879734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</row>
    <row r="130" spans="1:22" ht="12.75" customHeight="1">
      <c r="A130" s="48"/>
      <c r="B130" s="50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96.38294170787546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</row>
    <row r="131" spans="1:22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3212.7647235958489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</row>
    <row r="132" spans="1:22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3212.7647235958489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</row>
    <row r="133" spans="1:22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</row>
    <row r="134" spans="1:22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2.0121581622404134</v>
      </c>
      <c r="K134" s="69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</row>
    <row r="135" spans="1:22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</row>
    <row r="136" spans="1:22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</row>
    <row r="137" spans="1:22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</row>
    <row r="138" spans="1:22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</row>
    <row r="139" spans="1:22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</row>
    <row r="140" spans="1:22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</row>
    <row r="141" spans="1:22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</row>
    <row r="142" spans="1:22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</row>
    <row r="143" spans="1:22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</row>
    <row r="144" spans="1:22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</row>
    <row r="145" spans="1:22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</row>
    <row r="146" spans="1:22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</row>
    <row r="147" spans="1:22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</row>
    <row r="148" spans="1:22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</row>
    <row r="149" spans="1:22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</row>
    <row r="150" spans="1:22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</row>
    <row r="151" spans="1:22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</row>
    <row r="152" spans="1:22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</row>
    <row r="153" spans="1:22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</row>
    <row r="154" spans="1:22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</row>
    <row r="155" spans="1:22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</row>
    <row r="156" spans="1:22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</row>
    <row r="157" spans="1:22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</row>
    <row r="158" spans="1:22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</row>
    <row r="159" spans="1:22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</row>
    <row r="160" spans="1:22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</row>
    <row r="161" spans="1:22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</row>
    <row r="162" spans="1:22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</row>
    <row r="163" spans="1:22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</row>
    <row r="164" spans="1:22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</row>
    <row r="165" spans="1:22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</row>
    <row r="166" spans="1:22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</row>
    <row r="167" spans="1:22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</row>
    <row r="168" spans="1:22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</row>
    <row r="169" spans="1:22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</row>
    <row r="170" spans="1:22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:22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</row>
    <row r="172" spans="1:22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</row>
    <row r="173" spans="1:22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</row>
    <row r="174" spans="1:22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</row>
    <row r="175" spans="1:22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</row>
    <row r="176" spans="1:22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</row>
    <row r="177" spans="1:22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</row>
    <row r="178" spans="1:22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</row>
    <row r="179" spans="1:22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</row>
    <row r="180" spans="1:22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</row>
    <row r="181" spans="1:22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</row>
    <row r="182" spans="1:22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</row>
    <row r="183" spans="1:22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</row>
    <row r="184" spans="1:22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</row>
    <row r="185" spans="1:22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</row>
    <row r="186" spans="1:22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</row>
    <row r="187" spans="1:22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</row>
    <row r="188" spans="1:22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</row>
    <row r="189" spans="1:22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</row>
    <row r="190" spans="1:22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</row>
    <row r="191" spans="1:22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</row>
    <row r="192" spans="1:22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</row>
    <row r="193" spans="1:22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</row>
    <row r="194" spans="1:22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</row>
    <row r="195" spans="1:22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</row>
    <row r="196" spans="1:22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</row>
    <row r="197" spans="1:22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</row>
    <row r="198" spans="1:22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</row>
    <row r="199" spans="1:22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</row>
    <row r="200" spans="1:22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</row>
    <row r="201" spans="1:22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</row>
    <row r="202" spans="1:22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</row>
    <row r="203" spans="1:22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</row>
    <row r="204" spans="1:22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</row>
    <row r="205" spans="1:22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</row>
    <row r="206" spans="1:22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</row>
    <row r="207" spans="1:22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</row>
    <row r="208" spans="1:22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</row>
    <row r="209" spans="1:22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</row>
    <row r="210" spans="1:22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</row>
    <row r="211" spans="1:22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</row>
    <row r="212" spans="1:22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</row>
    <row r="213" spans="1:22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</row>
    <row r="214" spans="1:22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</row>
    <row r="215" spans="1:22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</row>
    <row r="216" spans="1:22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</row>
    <row r="217" spans="1:22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</row>
    <row r="218" spans="1:22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</row>
    <row r="219" spans="1:22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</row>
    <row r="220" spans="1:22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</row>
    <row r="221" spans="1:22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</row>
    <row r="222" spans="1:22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</row>
    <row r="223" spans="1:22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</row>
    <row r="224" spans="1:22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</row>
    <row r="225" spans="1:22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</row>
    <row r="226" spans="1:22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</row>
    <row r="227" spans="1:22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</row>
    <row r="228" spans="1:22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</row>
    <row r="229" spans="1:22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</row>
    <row r="230" spans="1:22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</row>
    <row r="231" spans="1:22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</row>
    <row r="232" spans="1:22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</row>
    <row r="233" spans="1:22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</row>
    <row r="234" spans="1:22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</row>
    <row r="235" spans="1:22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</row>
    <row r="236" spans="1:22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</row>
    <row r="237" spans="1:22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</row>
    <row r="238" spans="1:22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</row>
    <row r="239" spans="1:22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</row>
    <row r="240" spans="1:22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</row>
    <row r="241" spans="1:22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</row>
    <row r="242" spans="1:22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</row>
    <row r="243" spans="1:22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</row>
    <row r="244" spans="1:22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</row>
    <row r="245" spans="1:22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</row>
    <row r="246" spans="1:22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</row>
    <row r="247" spans="1:22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</row>
    <row r="248" spans="1:22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</row>
    <row r="249" spans="1:22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</row>
    <row r="250" spans="1:22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</row>
    <row r="251" spans="1:22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</row>
    <row r="252" spans="1:22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</row>
    <row r="253" spans="1:22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</row>
    <row r="254" spans="1:22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</row>
    <row r="255" spans="1:22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</row>
    <row r="256" spans="1:22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</row>
    <row r="257" spans="1:22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</row>
    <row r="258" spans="1:22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</row>
    <row r="259" spans="1:22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</row>
    <row r="260" spans="1:22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</row>
    <row r="261" spans="1:22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</row>
    <row r="262" spans="1:22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</row>
    <row r="263" spans="1:22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</row>
    <row r="264" spans="1:22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</row>
    <row r="265" spans="1:22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</row>
    <row r="266" spans="1:22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</row>
    <row r="267" spans="1:22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</row>
    <row r="268" spans="1:22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</row>
    <row r="269" spans="1:22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</row>
    <row r="270" spans="1:22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</row>
    <row r="271" spans="1:22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</row>
    <row r="272" spans="1:22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</row>
    <row r="273" spans="1:22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</row>
    <row r="274" spans="1:22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</row>
    <row r="275" spans="1:22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</row>
    <row r="276" spans="1:22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</row>
    <row r="277" spans="1:22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</row>
    <row r="278" spans="1:22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</row>
    <row r="279" spans="1:22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</row>
    <row r="280" spans="1:22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</row>
    <row r="281" spans="1:22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</row>
    <row r="282" spans="1:22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</row>
    <row r="283" spans="1:22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</row>
    <row r="284" spans="1:22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</row>
    <row r="285" spans="1:22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</row>
    <row r="286" spans="1:22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</row>
    <row r="287" spans="1:22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</row>
    <row r="288" spans="1:22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</row>
    <row r="289" spans="1:22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</row>
    <row r="290" spans="1:22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</row>
    <row r="291" spans="1:22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</row>
    <row r="292" spans="1:22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</row>
    <row r="293" spans="1:22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</row>
    <row r="294" spans="1:22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</row>
    <row r="295" spans="1:22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</row>
    <row r="296" spans="1:22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</row>
    <row r="297" spans="1:22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</row>
    <row r="298" spans="1:22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</row>
    <row r="299" spans="1:22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</row>
    <row r="300" spans="1:22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</row>
    <row r="301" spans="1:22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</row>
    <row r="302" spans="1:22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</row>
    <row r="303" spans="1:22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</row>
    <row r="304" spans="1:22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</row>
    <row r="305" spans="1:22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</row>
    <row r="306" spans="1:22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</row>
    <row r="307" spans="1:22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</row>
    <row r="308" spans="1:22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</row>
    <row r="309" spans="1:22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</row>
    <row r="310" spans="1:22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</row>
    <row r="311" spans="1:22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</row>
    <row r="312" spans="1:22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</row>
    <row r="313" spans="1:22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</row>
    <row r="314" spans="1:22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</row>
    <row r="315" spans="1:22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</row>
    <row r="316" spans="1:22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</row>
    <row r="317" spans="1:22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</row>
    <row r="318" spans="1:22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</row>
    <row r="319" spans="1:22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</row>
    <row r="320" spans="1:22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</row>
    <row r="321" spans="1:22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</row>
    <row r="322" spans="1:22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</row>
    <row r="323" spans="1:22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</row>
    <row r="324" spans="1:22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</row>
    <row r="325" spans="1:22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</row>
    <row r="326" spans="1:22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</row>
    <row r="327" spans="1:22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</row>
    <row r="328" spans="1:22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</row>
    <row r="329" spans="1:22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</row>
    <row r="330" spans="1:22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</row>
    <row r="331" spans="1:22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</row>
    <row r="332" spans="1:22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</row>
    <row r="333" spans="1:22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</row>
    <row r="334" spans="1:22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</row>
    <row r="335" spans="1:22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</row>
    <row r="336" spans="1:22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</row>
    <row r="337" spans="1:22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</row>
    <row r="338" spans="1:22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</row>
    <row r="339" spans="1:22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</row>
    <row r="340" spans="1:22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</row>
    <row r="341" spans="1:22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</row>
    <row r="342" spans="1:22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</row>
    <row r="343" spans="1:22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</row>
    <row r="344" spans="1:22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</row>
    <row r="345" spans="1:22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</row>
    <row r="346" spans="1:22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</row>
    <row r="347" spans="1:22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</row>
    <row r="348" spans="1:22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</row>
    <row r="349" spans="1:22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</row>
    <row r="350" spans="1:22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</row>
    <row r="351" spans="1:22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</row>
    <row r="352" spans="1:22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</row>
    <row r="353" spans="1:22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</row>
    <row r="354" spans="1:22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</row>
    <row r="355" spans="1:22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</row>
    <row r="356" spans="1:22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</row>
    <row r="357" spans="1:22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</row>
    <row r="358" spans="1:22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</row>
    <row r="359" spans="1:22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</row>
    <row r="360" spans="1:22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</row>
    <row r="361" spans="1:22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</row>
    <row r="362" spans="1:22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</row>
    <row r="363" spans="1:22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</row>
    <row r="364" spans="1:22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</row>
    <row r="365" spans="1:22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</row>
    <row r="366" spans="1:22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</row>
    <row r="367" spans="1:22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</row>
    <row r="368" spans="1:22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</row>
    <row r="369" spans="1:22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</row>
    <row r="370" spans="1:22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</row>
    <row r="371" spans="1:22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</row>
    <row r="372" spans="1:22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</row>
    <row r="373" spans="1:22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</row>
    <row r="374" spans="1:22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</row>
    <row r="375" spans="1:22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</row>
    <row r="376" spans="1:22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</row>
    <row r="377" spans="1:22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</row>
    <row r="378" spans="1:22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</row>
    <row r="379" spans="1:22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</row>
    <row r="380" spans="1:22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</row>
    <row r="381" spans="1:22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</row>
    <row r="382" spans="1:22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</row>
    <row r="383" spans="1:22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</row>
    <row r="384" spans="1:22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</row>
    <row r="385" spans="1:22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</row>
    <row r="386" spans="1:22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</row>
    <row r="387" spans="1:22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</row>
    <row r="388" spans="1:22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</row>
    <row r="389" spans="1:22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</row>
    <row r="390" spans="1:22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</row>
    <row r="391" spans="1:22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</row>
    <row r="392" spans="1:22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</row>
    <row r="393" spans="1:22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</row>
    <row r="394" spans="1:22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</row>
    <row r="395" spans="1:22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</row>
    <row r="396" spans="1:22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</row>
    <row r="397" spans="1:22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</row>
    <row r="398" spans="1:22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</row>
    <row r="399" spans="1:22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</row>
    <row r="400" spans="1:22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</row>
    <row r="401" spans="1:22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</row>
    <row r="402" spans="1:22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</row>
    <row r="403" spans="1:22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</row>
    <row r="404" spans="1:22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</row>
    <row r="405" spans="1:22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</row>
    <row r="406" spans="1:22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</row>
    <row r="407" spans="1:22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</row>
    <row r="408" spans="1:22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</row>
    <row r="409" spans="1:22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</row>
    <row r="410" spans="1:22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</row>
    <row r="411" spans="1:22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</row>
    <row r="412" spans="1:22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</row>
    <row r="413" spans="1:22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</row>
    <row r="414" spans="1:22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</row>
    <row r="415" spans="1:22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</row>
    <row r="416" spans="1:22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</row>
    <row r="417" spans="1:22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</row>
    <row r="418" spans="1:22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</row>
    <row r="419" spans="1:22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</row>
    <row r="420" spans="1:22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</row>
    <row r="421" spans="1:22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</row>
    <row r="422" spans="1:22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</row>
    <row r="423" spans="1:22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</row>
    <row r="424" spans="1:22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</row>
    <row r="425" spans="1:22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</row>
    <row r="426" spans="1:22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</row>
    <row r="427" spans="1:22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</row>
    <row r="428" spans="1:22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</row>
    <row r="429" spans="1:22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</row>
    <row r="430" spans="1:22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</row>
    <row r="431" spans="1:22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</row>
    <row r="432" spans="1:22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</row>
    <row r="433" spans="1:22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</row>
    <row r="434" spans="1:22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</row>
    <row r="435" spans="1:22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</row>
    <row r="436" spans="1:22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</row>
    <row r="437" spans="1:22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</row>
    <row r="438" spans="1:22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</row>
    <row r="439" spans="1:22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</row>
    <row r="440" spans="1:22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</row>
    <row r="441" spans="1:22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</row>
    <row r="442" spans="1:22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</row>
    <row r="443" spans="1:22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</row>
    <row r="444" spans="1:22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</row>
    <row r="445" spans="1:22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</row>
    <row r="446" spans="1:22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</row>
    <row r="447" spans="1:22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</row>
    <row r="448" spans="1:22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</row>
    <row r="449" spans="1:22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</row>
    <row r="450" spans="1:22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</row>
    <row r="451" spans="1:22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</row>
    <row r="452" spans="1:22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</row>
    <row r="453" spans="1:22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</row>
    <row r="454" spans="1:22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</row>
    <row r="455" spans="1:22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</row>
    <row r="456" spans="1:22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</row>
    <row r="457" spans="1:22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</row>
    <row r="458" spans="1:22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</row>
    <row r="459" spans="1:22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</row>
    <row r="460" spans="1:22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</row>
    <row r="461" spans="1:22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</row>
    <row r="462" spans="1:22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</row>
    <row r="463" spans="1:22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</row>
    <row r="464" spans="1:22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</row>
    <row r="465" spans="1:22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</row>
    <row r="466" spans="1:22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</row>
    <row r="467" spans="1:22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</row>
    <row r="468" spans="1:22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</row>
    <row r="469" spans="1:22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</row>
    <row r="470" spans="1:22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</row>
    <row r="471" spans="1:22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</row>
    <row r="472" spans="1:22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</row>
    <row r="473" spans="1:22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</row>
    <row r="474" spans="1:22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</row>
    <row r="475" spans="1:22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</row>
    <row r="476" spans="1:22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</row>
    <row r="477" spans="1:22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</row>
    <row r="478" spans="1:22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</row>
    <row r="479" spans="1:22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</row>
    <row r="480" spans="1:22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</row>
    <row r="481" spans="1:22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</row>
    <row r="482" spans="1:22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</row>
    <row r="483" spans="1:22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</row>
    <row r="484" spans="1:22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</row>
    <row r="485" spans="1:22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</row>
    <row r="486" spans="1:22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</row>
    <row r="487" spans="1:22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</row>
    <row r="488" spans="1:22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</row>
    <row r="489" spans="1:22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</row>
    <row r="490" spans="1:22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</row>
    <row r="491" spans="1:22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</row>
    <row r="492" spans="1:22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</row>
    <row r="493" spans="1:22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</row>
    <row r="494" spans="1:22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</row>
    <row r="495" spans="1:22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</row>
    <row r="496" spans="1:22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</row>
    <row r="497" spans="1:22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</row>
    <row r="498" spans="1:22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</row>
    <row r="499" spans="1:22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</row>
    <row r="500" spans="1:22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</row>
    <row r="501" spans="1:22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</row>
    <row r="502" spans="1:22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</row>
    <row r="503" spans="1:22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</row>
    <row r="504" spans="1:22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</row>
    <row r="505" spans="1:22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</row>
    <row r="506" spans="1:22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</row>
    <row r="507" spans="1:22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</row>
    <row r="508" spans="1:22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</row>
    <row r="509" spans="1:22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</row>
    <row r="510" spans="1:22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</row>
    <row r="511" spans="1:22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</row>
    <row r="512" spans="1:22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</row>
    <row r="513" spans="1:22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</row>
    <row r="514" spans="1:22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</row>
    <row r="515" spans="1:22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</row>
    <row r="516" spans="1:22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</row>
    <row r="517" spans="1:22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</row>
    <row r="518" spans="1:22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</row>
    <row r="519" spans="1:22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</row>
    <row r="520" spans="1:22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</row>
    <row r="521" spans="1:22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</row>
    <row r="522" spans="1:22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</row>
    <row r="523" spans="1:22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</row>
    <row r="524" spans="1:22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</row>
    <row r="525" spans="1:22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</row>
    <row r="526" spans="1:22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</row>
    <row r="527" spans="1:22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</row>
    <row r="528" spans="1:22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</row>
    <row r="529" spans="1:22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</row>
    <row r="530" spans="1:22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</row>
    <row r="531" spans="1:22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</row>
    <row r="532" spans="1:22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</row>
    <row r="533" spans="1:22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</row>
    <row r="534" spans="1:22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</row>
    <row r="535" spans="1:22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</row>
    <row r="536" spans="1:22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</row>
    <row r="537" spans="1:22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</row>
    <row r="538" spans="1:22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</row>
    <row r="539" spans="1:22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</row>
    <row r="540" spans="1:22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</row>
    <row r="541" spans="1:22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</row>
    <row r="542" spans="1:22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</row>
    <row r="543" spans="1:22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</row>
    <row r="544" spans="1:22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</row>
    <row r="545" spans="1:22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</row>
    <row r="546" spans="1:22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</row>
    <row r="547" spans="1:22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</row>
    <row r="548" spans="1:22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</row>
    <row r="549" spans="1:22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</row>
    <row r="550" spans="1:22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</row>
    <row r="551" spans="1:22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</row>
    <row r="552" spans="1:22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</row>
    <row r="553" spans="1:22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</row>
    <row r="554" spans="1:22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</row>
    <row r="555" spans="1:22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</row>
    <row r="556" spans="1:22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</row>
    <row r="557" spans="1:22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</row>
    <row r="558" spans="1:22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</row>
    <row r="559" spans="1:22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</row>
    <row r="560" spans="1:22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</row>
    <row r="561" spans="1:22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</row>
    <row r="562" spans="1:22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</row>
    <row r="563" spans="1:22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</row>
    <row r="564" spans="1:22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</row>
    <row r="565" spans="1:22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</row>
    <row r="566" spans="1:22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</row>
    <row r="567" spans="1:22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</row>
    <row r="568" spans="1:22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</row>
    <row r="569" spans="1:22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</row>
    <row r="570" spans="1:22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</row>
    <row r="571" spans="1:22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</row>
    <row r="572" spans="1:22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</row>
    <row r="573" spans="1:22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</row>
    <row r="574" spans="1:22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</row>
    <row r="575" spans="1:22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</row>
    <row r="576" spans="1:22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</row>
    <row r="577" spans="1:22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</row>
    <row r="578" spans="1:22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</row>
    <row r="579" spans="1:22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</row>
    <row r="580" spans="1:22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</row>
    <row r="581" spans="1:22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</row>
    <row r="582" spans="1:22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</row>
    <row r="583" spans="1:22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</row>
    <row r="584" spans="1:22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</row>
    <row r="585" spans="1:22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</row>
    <row r="586" spans="1:22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</row>
    <row r="587" spans="1:22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</row>
    <row r="588" spans="1:22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</row>
    <row r="589" spans="1:22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</row>
    <row r="590" spans="1:22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</row>
    <row r="591" spans="1:22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</row>
    <row r="592" spans="1:22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</row>
    <row r="593" spans="1:22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</row>
    <row r="594" spans="1:22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</row>
    <row r="595" spans="1:22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</row>
    <row r="596" spans="1:22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</row>
    <row r="597" spans="1:22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</row>
    <row r="598" spans="1:22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</row>
    <row r="599" spans="1:22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</row>
    <row r="600" spans="1:22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</row>
    <row r="601" spans="1:22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</row>
    <row r="602" spans="1:22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</row>
    <row r="603" spans="1:22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</row>
    <row r="604" spans="1:22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</row>
    <row r="605" spans="1:22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</row>
    <row r="606" spans="1:22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</row>
    <row r="607" spans="1:22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</row>
    <row r="608" spans="1:22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</row>
    <row r="609" spans="1:22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</row>
    <row r="610" spans="1:22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</row>
    <row r="611" spans="1:22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</row>
    <row r="612" spans="1:22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</row>
    <row r="613" spans="1:22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</row>
    <row r="614" spans="1:22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</row>
    <row r="615" spans="1:22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</row>
    <row r="616" spans="1:22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</row>
    <row r="617" spans="1:22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</row>
    <row r="618" spans="1:22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</row>
    <row r="619" spans="1:22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</row>
    <row r="620" spans="1:22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</row>
    <row r="621" spans="1:22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</row>
    <row r="622" spans="1:22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</row>
    <row r="623" spans="1:22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</row>
    <row r="624" spans="1:22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</row>
    <row r="625" spans="1:22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</row>
    <row r="626" spans="1:22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</row>
    <row r="627" spans="1:22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</row>
    <row r="628" spans="1:22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</row>
    <row r="629" spans="1:22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</row>
    <row r="630" spans="1:22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</row>
    <row r="631" spans="1:22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</row>
    <row r="632" spans="1:22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</row>
    <row r="633" spans="1:22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</row>
    <row r="634" spans="1:22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</row>
    <row r="635" spans="1:22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</row>
    <row r="636" spans="1:22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</row>
    <row r="637" spans="1:22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</row>
    <row r="638" spans="1:22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</row>
    <row r="639" spans="1:22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</row>
    <row r="640" spans="1:22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</row>
    <row r="641" spans="1:22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</row>
    <row r="642" spans="1:22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</row>
    <row r="643" spans="1:22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</row>
    <row r="644" spans="1:22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</row>
    <row r="645" spans="1:22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</row>
    <row r="646" spans="1:22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</row>
    <row r="647" spans="1:22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</row>
    <row r="648" spans="1:22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</row>
    <row r="649" spans="1:22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</row>
    <row r="650" spans="1:22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</row>
    <row r="651" spans="1:22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</row>
    <row r="652" spans="1:22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</row>
    <row r="653" spans="1:22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</row>
    <row r="654" spans="1:22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</row>
    <row r="655" spans="1:22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</row>
    <row r="656" spans="1:22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</row>
    <row r="657" spans="1:22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</row>
    <row r="658" spans="1:22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</row>
    <row r="659" spans="1:22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</row>
    <row r="660" spans="1:22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</row>
    <row r="661" spans="1:22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</row>
    <row r="662" spans="1:22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</row>
    <row r="663" spans="1:22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</row>
    <row r="664" spans="1:22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</row>
    <row r="665" spans="1:22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</row>
    <row r="666" spans="1:22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</row>
    <row r="667" spans="1:22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</row>
    <row r="668" spans="1:22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</row>
    <row r="669" spans="1:22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</row>
    <row r="670" spans="1:22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</row>
    <row r="671" spans="1:22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</row>
    <row r="672" spans="1:22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</row>
    <row r="673" spans="1:22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</row>
    <row r="674" spans="1:22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</row>
    <row r="675" spans="1:22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</row>
    <row r="676" spans="1:22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</row>
    <row r="677" spans="1:22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</row>
    <row r="678" spans="1:22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</row>
    <row r="679" spans="1:22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</row>
    <row r="680" spans="1:22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</row>
    <row r="681" spans="1:22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</row>
    <row r="682" spans="1:22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</row>
    <row r="683" spans="1:22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</row>
    <row r="684" spans="1:22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</row>
    <row r="685" spans="1:22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</row>
    <row r="686" spans="1:22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</row>
    <row r="687" spans="1:22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</row>
    <row r="688" spans="1:22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</row>
    <row r="689" spans="1:22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</row>
    <row r="690" spans="1:22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</row>
    <row r="691" spans="1:22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</row>
    <row r="692" spans="1:22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</row>
    <row r="693" spans="1:22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</row>
    <row r="694" spans="1:22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</row>
    <row r="695" spans="1:22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</row>
    <row r="696" spans="1:22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</row>
    <row r="697" spans="1:22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</row>
    <row r="698" spans="1:22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</row>
    <row r="699" spans="1:22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</row>
    <row r="700" spans="1:22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</row>
    <row r="701" spans="1:22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</row>
    <row r="702" spans="1:22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</row>
    <row r="703" spans="1:22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</row>
    <row r="704" spans="1:22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</row>
    <row r="705" spans="1:22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</row>
    <row r="706" spans="1:22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</row>
    <row r="707" spans="1:22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</row>
    <row r="708" spans="1:22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</row>
    <row r="709" spans="1:22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</row>
    <row r="710" spans="1:22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</row>
    <row r="711" spans="1:22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</row>
    <row r="712" spans="1:22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</row>
    <row r="713" spans="1:22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</row>
    <row r="714" spans="1:22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</row>
    <row r="715" spans="1:22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</row>
    <row r="716" spans="1:22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</row>
    <row r="717" spans="1:22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</row>
    <row r="718" spans="1:22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</row>
    <row r="719" spans="1:22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</row>
    <row r="720" spans="1:22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</row>
    <row r="721" spans="1:22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</row>
    <row r="722" spans="1:22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</row>
    <row r="723" spans="1:22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</row>
    <row r="724" spans="1:22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</row>
    <row r="725" spans="1:22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</row>
    <row r="726" spans="1:22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</row>
    <row r="727" spans="1:22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</row>
    <row r="728" spans="1:22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</row>
    <row r="729" spans="1:22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</row>
    <row r="730" spans="1:22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</row>
    <row r="731" spans="1:22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</row>
    <row r="732" spans="1:22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</row>
    <row r="733" spans="1:22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</row>
    <row r="734" spans="1:22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</row>
    <row r="735" spans="1:22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</row>
    <row r="736" spans="1:22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</row>
    <row r="737" spans="1:22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</row>
    <row r="738" spans="1:22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</row>
    <row r="739" spans="1:22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</row>
    <row r="740" spans="1:22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</row>
    <row r="741" spans="1:22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</row>
    <row r="742" spans="1:22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</row>
    <row r="743" spans="1:22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</row>
    <row r="744" spans="1:22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</row>
    <row r="745" spans="1:22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</row>
    <row r="746" spans="1:22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</row>
    <row r="747" spans="1:22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</row>
    <row r="748" spans="1:22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</row>
    <row r="749" spans="1:22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</row>
    <row r="750" spans="1:22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</row>
    <row r="751" spans="1:22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</row>
    <row r="752" spans="1:22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</row>
    <row r="753" spans="1:22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</row>
    <row r="754" spans="1:22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</row>
    <row r="755" spans="1:22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</row>
    <row r="756" spans="1:22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</row>
    <row r="757" spans="1:22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</row>
    <row r="758" spans="1:22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</row>
    <row r="759" spans="1:22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</row>
    <row r="760" spans="1:22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</row>
    <row r="761" spans="1:22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</row>
    <row r="762" spans="1:22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</row>
    <row r="763" spans="1:22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</row>
    <row r="764" spans="1:22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</row>
    <row r="765" spans="1:22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</row>
    <row r="766" spans="1:22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</row>
    <row r="767" spans="1:22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</row>
    <row r="768" spans="1:22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</row>
    <row r="769" spans="1:22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</row>
    <row r="770" spans="1:22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</row>
    <row r="771" spans="1:22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</row>
    <row r="772" spans="1:22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</row>
    <row r="773" spans="1:22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</row>
    <row r="774" spans="1:22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</row>
    <row r="775" spans="1:22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</row>
    <row r="776" spans="1:22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</row>
    <row r="777" spans="1:22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</row>
    <row r="778" spans="1:22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</row>
    <row r="779" spans="1:22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</row>
    <row r="780" spans="1:22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</row>
    <row r="781" spans="1:22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</row>
    <row r="782" spans="1:22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</row>
    <row r="783" spans="1:22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</row>
    <row r="784" spans="1:22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</row>
    <row r="785" spans="1:22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</row>
    <row r="786" spans="1:22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</row>
    <row r="787" spans="1:22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</row>
    <row r="788" spans="1:22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</row>
    <row r="789" spans="1:22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</row>
    <row r="790" spans="1:22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</row>
    <row r="791" spans="1:22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</row>
    <row r="792" spans="1:22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</row>
    <row r="793" spans="1:22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</row>
    <row r="794" spans="1:22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</row>
    <row r="795" spans="1:22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</row>
    <row r="796" spans="1:22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</row>
    <row r="797" spans="1:22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</row>
    <row r="798" spans="1:22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</row>
    <row r="799" spans="1:22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</row>
    <row r="800" spans="1:22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</row>
    <row r="801" spans="1:22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</row>
    <row r="802" spans="1:22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</row>
    <row r="803" spans="1:22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</row>
    <row r="804" spans="1:22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</row>
    <row r="805" spans="1:22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</row>
    <row r="806" spans="1:22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</row>
    <row r="807" spans="1:22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</row>
    <row r="808" spans="1:22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</row>
    <row r="809" spans="1:22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</row>
    <row r="810" spans="1:22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</row>
    <row r="811" spans="1:22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</row>
    <row r="812" spans="1:22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</row>
    <row r="813" spans="1:22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</row>
    <row r="814" spans="1:22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</row>
    <row r="815" spans="1:22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</row>
    <row r="816" spans="1:22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</row>
    <row r="817" spans="1:22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</row>
    <row r="818" spans="1:22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</row>
    <row r="819" spans="1:22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</row>
    <row r="820" spans="1:22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</row>
    <row r="821" spans="1:22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</row>
    <row r="822" spans="1:22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</row>
    <row r="823" spans="1:22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</row>
    <row r="824" spans="1:22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</row>
    <row r="825" spans="1:22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</row>
    <row r="826" spans="1:22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</row>
    <row r="827" spans="1:22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</row>
    <row r="828" spans="1:22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</row>
    <row r="829" spans="1:22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</row>
    <row r="830" spans="1:22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</row>
    <row r="831" spans="1:22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</row>
    <row r="832" spans="1:22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</row>
    <row r="833" spans="1:22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</row>
    <row r="834" spans="1:22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</row>
    <row r="835" spans="1:22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</row>
    <row r="836" spans="1:22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</row>
    <row r="837" spans="1:22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</row>
    <row r="838" spans="1:22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</row>
    <row r="839" spans="1:22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</row>
    <row r="840" spans="1:22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</row>
    <row r="841" spans="1:22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</row>
    <row r="842" spans="1:22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</row>
    <row r="843" spans="1:22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</row>
    <row r="844" spans="1:22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</row>
    <row r="845" spans="1:22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</row>
    <row r="846" spans="1:22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</row>
    <row r="847" spans="1:22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</row>
    <row r="848" spans="1:22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</row>
    <row r="849" spans="1:22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</row>
    <row r="850" spans="1:22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</row>
    <row r="851" spans="1:22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</row>
    <row r="852" spans="1:22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</row>
    <row r="853" spans="1:22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</row>
    <row r="854" spans="1:22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</row>
    <row r="855" spans="1:22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</row>
    <row r="856" spans="1:22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</row>
    <row r="857" spans="1:22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</row>
    <row r="858" spans="1:22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</row>
    <row r="859" spans="1:22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</row>
    <row r="860" spans="1:22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</row>
    <row r="861" spans="1:22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</row>
    <row r="862" spans="1:22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</row>
    <row r="863" spans="1:22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</row>
    <row r="864" spans="1:22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</row>
    <row r="865" spans="1:22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</row>
    <row r="866" spans="1:22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</row>
    <row r="867" spans="1:22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</row>
    <row r="868" spans="1:22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</row>
    <row r="869" spans="1:22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</row>
    <row r="870" spans="1:22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</row>
    <row r="871" spans="1:22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</row>
    <row r="872" spans="1:22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</row>
    <row r="873" spans="1:22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</row>
    <row r="874" spans="1:22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</row>
    <row r="875" spans="1:22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</row>
    <row r="876" spans="1:22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</row>
    <row r="877" spans="1:22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</row>
    <row r="878" spans="1:22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</row>
    <row r="879" spans="1:22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</row>
    <row r="880" spans="1:22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</row>
    <row r="881" spans="1:22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</row>
    <row r="882" spans="1:22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</row>
    <row r="883" spans="1:22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</row>
    <row r="884" spans="1:22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</row>
    <row r="885" spans="1:22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</row>
    <row r="886" spans="1:22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</row>
    <row r="887" spans="1:22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</row>
    <row r="888" spans="1:22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</row>
    <row r="889" spans="1:22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</row>
    <row r="890" spans="1:22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</row>
    <row r="891" spans="1:22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</row>
    <row r="892" spans="1:22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</row>
    <row r="893" spans="1:22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</row>
    <row r="894" spans="1:22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</row>
    <row r="895" spans="1:22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</row>
    <row r="896" spans="1:22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</row>
    <row r="897" spans="1:22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</row>
    <row r="898" spans="1:22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</row>
    <row r="899" spans="1:22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</row>
    <row r="900" spans="1:22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</row>
    <row r="901" spans="1:22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</row>
    <row r="902" spans="1:22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</row>
    <row r="903" spans="1:22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</row>
    <row r="904" spans="1:22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</row>
    <row r="905" spans="1:22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</row>
    <row r="906" spans="1:22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</row>
    <row r="907" spans="1:22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</row>
    <row r="908" spans="1:22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</row>
    <row r="909" spans="1:22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</row>
    <row r="910" spans="1:22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</row>
    <row r="911" spans="1:22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</row>
    <row r="912" spans="1:22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</row>
    <row r="913" spans="1:22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</row>
    <row r="914" spans="1:22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</row>
    <row r="915" spans="1:22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</row>
    <row r="916" spans="1:22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</row>
    <row r="917" spans="1:22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</row>
    <row r="918" spans="1:22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</row>
    <row r="919" spans="1:22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</row>
    <row r="920" spans="1:22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</row>
    <row r="921" spans="1:22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</row>
    <row r="922" spans="1:22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</row>
    <row r="923" spans="1:22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</row>
    <row r="924" spans="1:22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</row>
    <row r="925" spans="1:22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</row>
    <row r="926" spans="1:22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</row>
    <row r="927" spans="1:22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</row>
    <row r="928" spans="1:22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</row>
    <row r="929" spans="1:22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</row>
    <row r="930" spans="1:22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</row>
    <row r="931" spans="1:22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</row>
    <row r="932" spans="1:22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</row>
    <row r="933" spans="1:22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</row>
    <row r="934" spans="1:22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</row>
    <row r="935" spans="1:22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</row>
    <row r="936" spans="1:22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</row>
    <row r="937" spans="1:22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</row>
    <row r="938" spans="1:22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</row>
    <row r="939" spans="1:22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</row>
    <row r="940" spans="1:22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</row>
    <row r="941" spans="1:22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</row>
    <row r="942" spans="1:22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</row>
    <row r="943" spans="1:22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</row>
    <row r="944" spans="1:22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</row>
    <row r="945" spans="1:22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</row>
    <row r="946" spans="1:22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</row>
    <row r="947" spans="1:22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</row>
    <row r="948" spans="1:22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</row>
    <row r="949" spans="1:22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</row>
    <row r="950" spans="1:22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</row>
    <row r="951" spans="1:22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</row>
    <row r="952" spans="1:22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</row>
    <row r="953" spans="1:22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</row>
    <row r="954" spans="1:22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</row>
    <row r="955" spans="1:22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</row>
    <row r="956" spans="1:22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</row>
    <row r="957" spans="1:22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</row>
    <row r="958" spans="1:22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</row>
    <row r="959" spans="1:22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</row>
    <row r="960" spans="1:22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</row>
    <row r="961" spans="1:22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</row>
    <row r="962" spans="1:22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</row>
    <row r="963" spans="1:22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</row>
    <row r="964" spans="1:22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</row>
    <row r="965" spans="1:22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</row>
    <row r="966" spans="1:22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</row>
    <row r="967" spans="1:22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</row>
    <row r="968" spans="1:22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</row>
    <row r="969" spans="1:22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</row>
    <row r="970" spans="1:22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</row>
    <row r="971" spans="1:22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</row>
    <row r="972" spans="1:22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</row>
    <row r="973" spans="1:22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</row>
    <row r="974" spans="1:22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</row>
    <row r="975" spans="1:22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</row>
    <row r="976" spans="1:22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</row>
    <row r="977" spans="1:22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</row>
    <row r="978" spans="1:22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</row>
    <row r="979" spans="1:22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</row>
    <row r="980" spans="1:22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</row>
    <row r="981" spans="1:22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</row>
    <row r="982" spans="1:22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</row>
    <row r="983" spans="1:22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</row>
    <row r="984" spans="1:22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</row>
    <row r="985" spans="1:22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</row>
    <row r="986" spans="1:22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</row>
    <row r="987" spans="1:22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</row>
    <row r="988" spans="1:22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</row>
    <row r="989" spans="1:22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</row>
    <row r="990" spans="1:22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</row>
    <row r="991" spans="1:22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</row>
    <row r="992" spans="1:22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</row>
    <row r="993" spans="1:22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</row>
    <row r="994" spans="1:22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</row>
    <row r="995" spans="1:22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</row>
    <row r="996" spans="1:22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</row>
    <row r="997" spans="1:22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</row>
    <row r="998" spans="1:22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</row>
    <row r="999" spans="1:22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</row>
    <row r="1000" spans="1:22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</row>
  </sheetData>
  <sheetProtection password="C59B" sheet="1" objects="1" scenarios="1"/>
  <mergeCells count="120"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</mergeCells>
  <pageMargins left="0.196527777777778" right="0" top="0.75" bottom="0.75" header="0" footer="0"/>
  <pageSetup paperSize="9" scale="52" firstPageNumber="0" orientation="portrait" horizontalDpi="300" verticalDpi="300" r:id="rId1"/>
  <headerFooter>
    <oddHeader>&amp;C&amp;A</oddHeader>
    <oddFooter>&amp;CPágina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Z1000"/>
  <sheetViews>
    <sheetView showGridLines="0" topLeftCell="A106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>
        <f>Magarefe!J5</f>
        <v>2021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/>
      <c r="E9" s="50" t="s">
        <v>152</v>
      </c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326</v>
      </c>
      <c r="C10" s="149"/>
      <c r="D10" s="149"/>
      <c r="E10" s="50" t="s">
        <v>3</v>
      </c>
      <c r="F10" s="149">
        <v>1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25.5" customHeight="1">
      <c r="A13" s="48"/>
      <c r="B13" s="50">
        <v>1</v>
      </c>
      <c r="C13" s="159" t="s">
        <v>156</v>
      </c>
      <c r="D13" s="159"/>
      <c r="E13" s="159"/>
      <c r="F13" s="159"/>
      <c r="G13" s="159"/>
      <c r="H13" s="159"/>
      <c r="I13" s="159"/>
      <c r="J13" s="136" t="str">
        <f>B10</f>
        <v>Aux. Conservação Alimentos – INSALUBRE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>
        <v>8414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1124</v>
      </c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38.25" customHeight="1">
      <c r="A17" s="57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tr">
        <f>Magarefe!J17</f>
        <v>SIND INT IND ALIM PANIF CONF MASSAS ALIM S MINAS</v>
      </c>
      <c r="K17" s="60"/>
      <c r="L17" s="60"/>
      <c r="M17" s="60"/>
      <c r="N17" s="60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f>Magarefe!J18</f>
        <v>44197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1124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>
        <v>0.2</v>
      </c>
      <c r="J25" s="65">
        <f>1100*I25</f>
        <v>220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1344</v>
      </c>
      <c r="K28" s="69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98">
        <f>J28</f>
        <v>1344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112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149.33333333333331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261.33333333333331</v>
      </c>
      <c r="K36" s="69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1605.3333333333333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321.06666666666666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40.133333333333333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24.08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16.053333333333335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9.6319999999999997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3.2106666666666666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128.42666666666668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542.60266666666666</v>
      </c>
      <c r="K48" s="69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101.56</v>
      </c>
      <c r="K51" s="89"/>
      <c r="L51" s="89"/>
      <c r="M51" s="89"/>
      <c r="N51" s="89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/>
      <c r="J52" s="65">
        <v>211</v>
      </c>
      <c r="K52" s="166" t="s">
        <v>301</v>
      </c>
      <c r="L52" s="166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166" t="s">
        <v>302</v>
      </c>
      <c r="L54" s="166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112"/>
      <c r="J55" s="65">
        <f>I55*0.3</f>
        <v>0</v>
      </c>
      <c r="K55" s="113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115">
        <v>25</v>
      </c>
      <c r="K56" s="166" t="s">
        <v>303</v>
      </c>
      <c r="L56" s="166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337.56</v>
      </c>
      <c r="K57" s="69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261.33333333333331</v>
      </c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542.60266666666666</v>
      </c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337.56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1141.4959999999999</v>
      </c>
      <c r="K64" s="69"/>
      <c r="L64" s="89"/>
      <c r="M64" s="89"/>
      <c r="N64" s="89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17"/>
      <c r="M65" s="17"/>
      <c r="N65" s="17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1344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5.6</v>
      </c>
      <c r="K70" s="69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0.44800000000000001</v>
      </c>
      <c r="K71" s="69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26.133333333333333</v>
      </c>
      <c r="K72" s="94" t="s">
        <v>218</v>
      </c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8.8330666666666673</v>
      </c>
      <c r="K73" s="95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43.008000000000003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84.022400000000005</v>
      </c>
      <c r="K75" s="69"/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9"/>
      <c r="M76" s="89"/>
      <c r="N76" s="89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9"/>
      <c r="M77" s="89"/>
      <c r="N77" s="89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1344</v>
      </c>
      <c r="K80" s="17"/>
      <c r="L80" s="17"/>
      <c r="M80" s="17"/>
      <c r="N80" s="17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12.444444444444443</v>
      </c>
      <c r="K81" s="9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22.250666666666664</v>
      </c>
      <c r="K82" s="97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0.27999999999999997</v>
      </c>
      <c r="K83" s="69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0.43679999999999997</v>
      </c>
      <c r="K84" s="69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0.43632691200000001</v>
      </c>
      <c r="K85" s="69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12.116704451811556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47.964942474922658</v>
      </c>
      <c r="K87" s="69"/>
      <c r="L87" s="89"/>
      <c r="M87" s="89"/>
      <c r="N87" s="89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1344</v>
      </c>
      <c r="K90" s="17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47.964942474922658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47.964942474922658</v>
      </c>
      <c r="K98" s="69"/>
      <c r="L98" s="89"/>
      <c r="M98" s="89"/>
      <c r="N98" s="89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'Uniforme-EPI'!F183</f>
        <v>0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'Uniforme-EPI'!F194</f>
        <v>0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97"/>
      <c r="M110" s="9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53"/>
      <c r="M112" s="53"/>
      <c r="N112" s="69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53"/>
      <c r="M113" s="53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53"/>
      <c r="M114" s="53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69"/>
      <c r="M115" s="17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69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80.953093066234729</v>
      </c>
      <c r="K117" s="69"/>
      <c r="L117" s="69"/>
      <c r="M117" s="1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69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80.953093066234729</v>
      </c>
      <c r="K119" s="69"/>
      <c r="L119" s="17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1344</v>
      </c>
      <c r="K124" s="69"/>
      <c r="L124" s="69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1141.4959999999999</v>
      </c>
      <c r="K125" s="17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84.022400000000005</v>
      </c>
      <c r="K126" s="17"/>
      <c r="L126" s="69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47.964942474922658</v>
      </c>
      <c r="K127" s="17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2617.4833424749227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80.953093066234729</v>
      </c>
      <c r="K130" s="17"/>
      <c r="L130" s="17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2698.4364355411576</v>
      </c>
      <c r="K131" s="17"/>
      <c r="L131" s="17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2698.4364355411576</v>
      </c>
      <c r="K132" s="17"/>
      <c r="L132" s="17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69"/>
      <c r="M133" s="69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2.0077652050157422</v>
      </c>
      <c r="K134" s="69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7"/>
      <c r="M135" s="69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7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7"/>
      <c r="M140" s="17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17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7"/>
      <c r="M143" s="17"/>
      <c r="N143" s="17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7"/>
      <c r="M144" s="17"/>
      <c r="N144" s="17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7"/>
      <c r="M145" s="17"/>
      <c r="N145" s="1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7"/>
      <c r="M146" s="17"/>
      <c r="N146" s="17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7"/>
      <c r="M147" s="17"/>
      <c r="N147" s="17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7"/>
      <c r="M148" s="17"/>
      <c r="N148" s="17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sheetProtection password="C59B" sheet="1" objects="1" scenarios="1"/>
  <mergeCells count="123">
    <mergeCell ref="C129:I129"/>
    <mergeCell ref="C130:I130"/>
    <mergeCell ref="B131:I131"/>
    <mergeCell ref="C132:H132"/>
    <mergeCell ref="B135:K150"/>
    <mergeCell ref="C118:H118"/>
    <mergeCell ref="B119:H119"/>
    <mergeCell ref="B122:J122"/>
    <mergeCell ref="B123:I123"/>
    <mergeCell ref="C124:I124"/>
    <mergeCell ref="C125:I125"/>
    <mergeCell ref="C126:I126"/>
    <mergeCell ref="C127:I127"/>
    <mergeCell ref="C128:I128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51:H51"/>
    <mergeCell ref="C52:H52"/>
    <mergeCell ref="K52:L52"/>
    <mergeCell ref="C53:H53"/>
    <mergeCell ref="C54:H54"/>
    <mergeCell ref="K54:L54"/>
    <mergeCell ref="C55:H55"/>
    <mergeCell ref="C56:H56"/>
    <mergeCell ref="K56:L56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</mergeCells>
  <pageMargins left="0.196527777777778" right="0" top="0.75" bottom="0.75" header="0" footer="0"/>
  <pageSetup paperSize="9" scale="52" firstPageNumber="0" orientation="portrait" horizontalDpi="300" verticalDpi="300" r:id="rId1"/>
  <headerFooter>
    <oddHeader>&amp;C&amp;A</oddHeader>
    <oddFooter>&amp;CPágina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V1000"/>
  <sheetViews>
    <sheetView showGridLines="0" topLeftCell="A106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6.285156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4.42578125" customWidth="1"/>
    <col min="11" max="11" width="24" customWidth="1"/>
    <col min="12" max="22" width="7.85546875" customWidth="1"/>
    <col min="1021" max="1024" width="11.5703125" customWidth="1"/>
  </cols>
  <sheetData>
    <row r="1" spans="1:22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</row>
    <row r="2" spans="1:22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</row>
    <row r="4" spans="1:22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</row>
    <row r="5" spans="1:22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>
        <f>'Aux Conserv Alimentos INSALUBRE'!J5</f>
        <v>2021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</row>
    <row r="6" spans="1:22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</row>
    <row r="7" spans="1:22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</row>
    <row r="8" spans="1:22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</row>
    <row r="9" spans="1:22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</row>
    <row r="10" spans="1:22" ht="12.75" customHeight="1">
      <c r="A10" s="48"/>
      <c r="B10" s="149" t="s">
        <v>327</v>
      </c>
      <c r="C10" s="149"/>
      <c r="D10" s="148" t="s">
        <v>3</v>
      </c>
      <c r="E10" s="148"/>
      <c r="F10" s="149">
        <v>1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</row>
    <row r="11" spans="1:22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</row>
    <row r="12" spans="1:22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</row>
    <row r="13" spans="1:22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Aux. Conservação Alimentos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</row>
    <row r="14" spans="1:22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>
        <v>8414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</row>
    <row r="15" spans="1:22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f>'Aux Conserv Alimentos INSALUBRE'!J15</f>
        <v>1124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</row>
    <row r="16" spans="1:22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</row>
    <row r="17" spans="1:22" ht="38.25" customHeight="1">
      <c r="A17" s="57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tr">
        <f>'Aux Conserv Alimentos INSALUBRE'!J17</f>
        <v>SIND INT IND ALIM PANIF CONF MASSAS ALIM S MINAS</v>
      </c>
      <c r="K17" s="60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</row>
    <row r="18" spans="1:22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f>'Aux Conserv Alimentos INSALUBRE'!J18</f>
        <v>44197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</row>
    <row r="19" spans="1:22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</row>
    <row r="20" spans="1:22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</row>
    <row r="21" spans="1:22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</row>
    <row r="22" spans="1:22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</row>
    <row r="23" spans="1:22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1124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</row>
    <row r="24" spans="1:22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</row>
    <row r="25" spans="1:22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</row>
    <row r="26" spans="1:22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</row>
    <row r="27" spans="1:22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</row>
    <row r="28" spans="1:22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1124</v>
      </c>
      <c r="K28" s="69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</row>
    <row r="29" spans="1:22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</row>
    <row r="30" spans="1:22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</row>
    <row r="31" spans="1:22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</row>
    <row r="32" spans="1:22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</row>
    <row r="33" spans="1:22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98">
        <f>J28</f>
        <v>1124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</row>
    <row r="34" spans="1:22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93.666666666666657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</row>
    <row r="35" spans="1:22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124.88888888888889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</row>
    <row r="36" spans="1:22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218.55555555555554</v>
      </c>
      <c r="K36" s="69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</row>
    <row r="37" spans="1:22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</row>
    <row r="38" spans="1:22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</row>
    <row r="39" spans="1:22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1342.5555555555557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</row>
    <row r="40" spans="1:22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268.51111111111112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</row>
    <row r="41" spans="1:22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33.56388888888889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</row>
    <row r="42" spans="1:22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</row>
    <row r="43" spans="1:22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20.138333333333335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</row>
    <row r="44" spans="1:22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13.425555555555556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</row>
    <row r="45" spans="1:22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8.0553333333333335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</row>
    <row r="46" spans="1:22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2.6851111111111114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</row>
    <row r="47" spans="1:22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107.40444444444445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</row>
    <row r="48" spans="1:22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453.78377777777774</v>
      </c>
      <c r="K48" s="69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</row>
    <row r="49" spans="1:22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</row>
    <row r="50" spans="1:22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</row>
    <row r="51" spans="1:22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101.56</v>
      </c>
      <c r="K51" s="89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/>
      <c r="J52" s="65">
        <v>211</v>
      </c>
      <c r="K52" s="130" t="s">
        <v>301</v>
      </c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</row>
    <row r="53" spans="1:22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</row>
    <row r="54" spans="1:22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130" t="s">
        <v>302</v>
      </c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</row>
    <row r="55" spans="1:22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112"/>
      <c r="J55" s="65">
        <f>I55*0.3</f>
        <v>0</v>
      </c>
      <c r="K55" s="137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</row>
    <row r="56" spans="1:22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115">
        <v>25</v>
      </c>
      <c r="K56" s="130" t="s">
        <v>303</v>
      </c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</row>
    <row r="57" spans="1:22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337.56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</row>
    <row r="58" spans="1:22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</row>
    <row r="59" spans="1:22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</row>
    <row r="60" spans="1:22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</row>
    <row r="61" spans="1:22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218.55555555555554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</row>
    <row r="62" spans="1:22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453.78377777777774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</row>
    <row r="63" spans="1:22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337.56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</row>
    <row r="64" spans="1:22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1009.8993333333333</v>
      </c>
      <c r="K64" s="69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</row>
    <row r="65" spans="1:22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</row>
    <row r="66" spans="1:22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</row>
    <row r="67" spans="1:22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</row>
    <row r="68" spans="1:22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</row>
    <row r="69" spans="1:22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1124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</row>
    <row r="70" spans="1:22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4.6833333333333336</v>
      </c>
      <c r="K70" s="69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</row>
    <row r="71" spans="1:22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0.37466666666666665</v>
      </c>
      <c r="K71" s="69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</row>
    <row r="72" spans="1:22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21.855555555555554</v>
      </c>
      <c r="K72" s="94" t="s">
        <v>218</v>
      </c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</row>
    <row r="73" spans="1:22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7.3871777777777776</v>
      </c>
      <c r="K73" s="95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</row>
    <row r="74" spans="1:22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35.968000000000004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</row>
    <row r="75" spans="1:22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70.26873333333333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</row>
    <row r="76" spans="1:22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</row>
    <row r="77" spans="1:22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</row>
    <row r="78" spans="1:22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</row>
    <row r="79" spans="1:22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</row>
    <row r="80" spans="1:22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1124</v>
      </c>
      <c r="K80" s="17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</row>
    <row r="81" spans="1:22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10.407407407407407</v>
      </c>
      <c r="K81" s="97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</row>
    <row r="82" spans="1:22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18.608444444444441</v>
      </c>
      <c r="K82" s="97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</row>
    <row r="83" spans="1:22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0.23416666666666666</v>
      </c>
      <c r="K83" s="69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</row>
    <row r="84" spans="1:22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0.36529999999999996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</row>
    <row r="85" spans="1:22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0.36490435200000004</v>
      </c>
      <c r="K85" s="69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</row>
    <row r="86" spans="1:22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10.133315330235259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</row>
    <row r="87" spans="1:22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40.11353820075378</v>
      </c>
      <c r="K87" s="69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</row>
    <row r="88" spans="1:22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</row>
    <row r="89" spans="1:22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</row>
    <row r="90" spans="1:22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1124</v>
      </c>
      <c r="K90" s="17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</row>
    <row r="91" spans="1:22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</row>
    <row r="92" spans="1:22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</row>
    <row r="93" spans="1:22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</row>
    <row r="94" spans="1:22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</row>
    <row r="95" spans="1:22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</row>
    <row r="96" spans="1:22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40.11353820075378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</row>
    <row r="97" spans="1:22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</row>
    <row r="98" spans="1:22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40.11353820075378</v>
      </c>
      <c r="K98" s="69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</row>
    <row r="99" spans="1:22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</row>
    <row r="100" spans="1:22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</row>
    <row r="101" spans="1:22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</row>
    <row r="102" spans="1:22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</row>
    <row r="103" spans="1:22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'Uniforme-EPI'!F203</f>
        <v>0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</row>
    <row r="104" spans="1:22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</row>
    <row r="105" spans="1:22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'Uniforme-EPI'!F214</f>
        <v>0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</row>
    <row r="106" spans="1:22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</row>
    <row r="107" spans="1:22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</row>
    <row r="108" spans="1:22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</row>
    <row r="109" spans="1:22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</row>
    <row r="110" spans="1:22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</row>
    <row r="111" spans="1:22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</row>
    <row r="112" spans="1:22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</row>
    <row r="113" spans="1:22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</row>
    <row r="114" spans="1:22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</row>
    <row r="115" spans="1:22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</row>
    <row r="116" spans="1:22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</row>
    <row r="117" spans="1:22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69.410771284559388</v>
      </c>
      <c r="K117" s="69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</row>
    <row r="118" spans="1:22" ht="14.25" customHeight="1">
      <c r="A118" s="48"/>
      <c r="B118" s="101" t="s">
        <v>148</v>
      </c>
      <c r="C118" s="148" t="s">
        <v>245</v>
      </c>
      <c r="D118" s="148"/>
      <c r="E118" s="148"/>
      <c r="F118" s="148"/>
      <c r="G118" s="148"/>
      <c r="H118" s="148"/>
      <c r="I118" s="102"/>
      <c r="J118" s="75">
        <v>0</v>
      </c>
      <c r="K118" s="17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</row>
    <row r="119" spans="1:22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69.410771284559388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</row>
    <row r="120" spans="1:22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</row>
    <row r="121" spans="1:22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</row>
    <row r="122" spans="1:22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</row>
    <row r="123" spans="1:22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</row>
    <row r="124" spans="1:22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1124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</row>
    <row r="125" spans="1:22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1009.8993333333333</v>
      </c>
      <c r="K125" s="17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</row>
    <row r="126" spans="1:22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70.26873333333333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</row>
    <row r="127" spans="1:22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40.11353820075378</v>
      </c>
      <c r="K127" s="17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</row>
    <row r="128" spans="1:22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</row>
    <row r="129" spans="1:22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2244.2816048674204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</row>
    <row r="130" spans="1:22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69.410771284559388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</row>
    <row r="131" spans="1:22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2313.6923761519797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</row>
    <row r="132" spans="1:22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2313.6923761519797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</row>
    <row r="133" spans="1:22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</row>
    <row r="134" spans="1:22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2.0584451745124372</v>
      </c>
      <c r="K134" s="69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</row>
    <row r="135" spans="1:22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</row>
    <row r="136" spans="1:22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</row>
    <row r="137" spans="1:22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</row>
    <row r="138" spans="1:22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</row>
    <row r="139" spans="1:22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</row>
    <row r="140" spans="1:22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</row>
    <row r="141" spans="1:22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</row>
    <row r="142" spans="1:22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</row>
    <row r="143" spans="1:22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</row>
    <row r="144" spans="1:22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</row>
    <row r="145" spans="1:22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</row>
    <row r="146" spans="1:22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</row>
    <row r="147" spans="1:22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</row>
    <row r="148" spans="1:22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</row>
    <row r="149" spans="1:22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</row>
    <row r="150" spans="1:22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</row>
    <row r="151" spans="1:22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</row>
    <row r="152" spans="1:22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</row>
    <row r="153" spans="1:22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</row>
    <row r="154" spans="1:22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</row>
    <row r="155" spans="1:22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</row>
    <row r="156" spans="1:22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</row>
    <row r="157" spans="1:22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</row>
    <row r="158" spans="1:22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</row>
    <row r="159" spans="1:22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</row>
    <row r="160" spans="1:22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</row>
    <row r="161" spans="1:22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</row>
    <row r="162" spans="1:22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</row>
    <row r="163" spans="1:22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</row>
    <row r="164" spans="1:22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</row>
    <row r="165" spans="1:22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</row>
    <row r="166" spans="1:22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</row>
    <row r="167" spans="1:22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</row>
    <row r="168" spans="1:22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</row>
    <row r="169" spans="1:22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</row>
    <row r="170" spans="1:22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:22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</row>
    <row r="172" spans="1:22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</row>
    <row r="173" spans="1:22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</row>
    <row r="174" spans="1:22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</row>
    <row r="175" spans="1:22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</row>
    <row r="176" spans="1:22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</row>
    <row r="177" spans="1:22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</row>
    <row r="178" spans="1:22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</row>
    <row r="179" spans="1:22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</row>
    <row r="180" spans="1:22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</row>
    <row r="181" spans="1:22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</row>
    <row r="182" spans="1:22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</row>
    <row r="183" spans="1:22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</row>
    <row r="184" spans="1:22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</row>
    <row r="185" spans="1:22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</row>
    <row r="186" spans="1:22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</row>
    <row r="187" spans="1:22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</row>
    <row r="188" spans="1:22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</row>
    <row r="189" spans="1:22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</row>
    <row r="190" spans="1:22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</row>
    <row r="191" spans="1:22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</row>
    <row r="192" spans="1:22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</row>
    <row r="193" spans="1:22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</row>
    <row r="194" spans="1:22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</row>
    <row r="195" spans="1:22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</row>
    <row r="196" spans="1:22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</row>
    <row r="197" spans="1:22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</row>
    <row r="198" spans="1:22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</row>
    <row r="199" spans="1:22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</row>
    <row r="200" spans="1:22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</row>
    <row r="201" spans="1:22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</row>
    <row r="202" spans="1:22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</row>
    <row r="203" spans="1:22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</row>
    <row r="204" spans="1:22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</row>
    <row r="205" spans="1:22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</row>
    <row r="206" spans="1:22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</row>
    <row r="207" spans="1:22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</row>
    <row r="208" spans="1:22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</row>
    <row r="209" spans="1:22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</row>
    <row r="210" spans="1:22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</row>
    <row r="211" spans="1:22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</row>
    <row r="212" spans="1:22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</row>
    <row r="213" spans="1:22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</row>
    <row r="214" spans="1:22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</row>
    <row r="215" spans="1:22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</row>
    <row r="216" spans="1:22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</row>
    <row r="217" spans="1:22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</row>
    <row r="218" spans="1:22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</row>
    <row r="219" spans="1:22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</row>
    <row r="220" spans="1:22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</row>
    <row r="221" spans="1:22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</row>
    <row r="222" spans="1:22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</row>
    <row r="223" spans="1:22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</row>
    <row r="224" spans="1:22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</row>
    <row r="225" spans="1:22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</row>
    <row r="226" spans="1:22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</row>
    <row r="227" spans="1:22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</row>
    <row r="228" spans="1:22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</row>
    <row r="229" spans="1:22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</row>
    <row r="230" spans="1:22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</row>
    <row r="231" spans="1:22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</row>
    <row r="232" spans="1:22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</row>
    <row r="233" spans="1:22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</row>
    <row r="234" spans="1:22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</row>
    <row r="235" spans="1:22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</row>
    <row r="236" spans="1:22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</row>
    <row r="237" spans="1:22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</row>
    <row r="238" spans="1:22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</row>
    <row r="239" spans="1:22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</row>
    <row r="240" spans="1:22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</row>
    <row r="241" spans="1:22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</row>
    <row r="242" spans="1:22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</row>
    <row r="243" spans="1:22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</row>
    <row r="244" spans="1:22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</row>
    <row r="245" spans="1:22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</row>
    <row r="246" spans="1:22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</row>
    <row r="247" spans="1:22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</row>
    <row r="248" spans="1:22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</row>
    <row r="249" spans="1:22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</row>
    <row r="250" spans="1:22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</row>
    <row r="251" spans="1:22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</row>
    <row r="252" spans="1:22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</row>
    <row r="253" spans="1:22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</row>
    <row r="254" spans="1:22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</row>
    <row r="255" spans="1:22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</row>
    <row r="256" spans="1:22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</row>
    <row r="257" spans="1:22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</row>
    <row r="258" spans="1:22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</row>
    <row r="259" spans="1:22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</row>
    <row r="260" spans="1:22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</row>
    <row r="261" spans="1:22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</row>
    <row r="262" spans="1:22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</row>
    <row r="263" spans="1:22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</row>
    <row r="264" spans="1:22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</row>
    <row r="265" spans="1:22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</row>
    <row r="266" spans="1:22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</row>
    <row r="267" spans="1:22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</row>
    <row r="268" spans="1:22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</row>
    <row r="269" spans="1:22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</row>
    <row r="270" spans="1:22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</row>
    <row r="271" spans="1:22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</row>
    <row r="272" spans="1:22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</row>
    <row r="273" spans="1:22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</row>
    <row r="274" spans="1:22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</row>
    <row r="275" spans="1:22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</row>
    <row r="276" spans="1:22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</row>
    <row r="277" spans="1:22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</row>
    <row r="278" spans="1:22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</row>
    <row r="279" spans="1:22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</row>
    <row r="280" spans="1:22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</row>
    <row r="281" spans="1:22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</row>
    <row r="282" spans="1:22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</row>
    <row r="283" spans="1:22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</row>
    <row r="284" spans="1:22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</row>
    <row r="285" spans="1:22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</row>
    <row r="286" spans="1:22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</row>
    <row r="287" spans="1:22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</row>
    <row r="288" spans="1:22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</row>
    <row r="289" spans="1:22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</row>
    <row r="290" spans="1:22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</row>
    <row r="291" spans="1:22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</row>
    <row r="292" spans="1:22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</row>
    <row r="293" spans="1:22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</row>
    <row r="294" spans="1:22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</row>
    <row r="295" spans="1:22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</row>
    <row r="296" spans="1:22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</row>
    <row r="297" spans="1:22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</row>
    <row r="298" spans="1:22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</row>
    <row r="299" spans="1:22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</row>
    <row r="300" spans="1:22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</row>
    <row r="301" spans="1:22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</row>
    <row r="302" spans="1:22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</row>
    <row r="303" spans="1:22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</row>
    <row r="304" spans="1:22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</row>
    <row r="305" spans="1:22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</row>
    <row r="306" spans="1:22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</row>
    <row r="307" spans="1:22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</row>
    <row r="308" spans="1:22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</row>
    <row r="309" spans="1:22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</row>
    <row r="310" spans="1:22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</row>
    <row r="311" spans="1:22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</row>
    <row r="312" spans="1:22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</row>
    <row r="313" spans="1:22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</row>
    <row r="314" spans="1:22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</row>
    <row r="315" spans="1:22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</row>
    <row r="316" spans="1:22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</row>
    <row r="317" spans="1:22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</row>
    <row r="318" spans="1:22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</row>
    <row r="319" spans="1:22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</row>
    <row r="320" spans="1:22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</row>
    <row r="321" spans="1:22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</row>
    <row r="322" spans="1:22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</row>
    <row r="323" spans="1:22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</row>
    <row r="324" spans="1:22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</row>
    <row r="325" spans="1:22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</row>
    <row r="326" spans="1:22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</row>
    <row r="327" spans="1:22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</row>
    <row r="328" spans="1:22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</row>
    <row r="329" spans="1:22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</row>
    <row r="330" spans="1:22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</row>
    <row r="331" spans="1:22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</row>
    <row r="332" spans="1:22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</row>
    <row r="333" spans="1:22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</row>
    <row r="334" spans="1:22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</row>
    <row r="335" spans="1:22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</row>
    <row r="336" spans="1:22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</row>
    <row r="337" spans="1:22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</row>
    <row r="338" spans="1:22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</row>
    <row r="339" spans="1:22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</row>
    <row r="340" spans="1:22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</row>
    <row r="341" spans="1:22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</row>
    <row r="342" spans="1:22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</row>
    <row r="343" spans="1:22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</row>
    <row r="344" spans="1:22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</row>
    <row r="345" spans="1:22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</row>
    <row r="346" spans="1:22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</row>
    <row r="347" spans="1:22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</row>
    <row r="348" spans="1:22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</row>
    <row r="349" spans="1:22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</row>
    <row r="350" spans="1:22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</row>
    <row r="351" spans="1:22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</row>
    <row r="352" spans="1:22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</row>
    <row r="353" spans="1:22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</row>
    <row r="354" spans="1:22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</row>
    <row r="355" spans="1:22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</row>
    <row r="356" spans="1:22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</row>
    <row r="357" spans="1:22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</row>
    <row r="358" spans="1:22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</row>
    <row r="359" spans="1:22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</row>
    <row r="360" spans="1:22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</row>
    <row r="361" spans="1:22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</row>
    <row r="362" spans="1:22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</row>
    <row r="363" spans="1:22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</row>
    <row r="364" spans="1:22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</row>
    <row r="365" spans="1:22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</row>
    <row r="366" spans="1:22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</row>
    <row r="367" spans="1:22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</row>
    <row r="368" spans="1:22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</row>
    <row r="369" spans="1:22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</row>
    <row r="370" spans="1:22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</row>
    <row r="371" spans="1:22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</row>
    <row r="372" spans="1:22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</row>
    <row r="373" spans="1:22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</row>
    <row r="374" spans="1:22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</row>
    <row r="375" spans="1:22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</row>
    <row r="376" spans="1:22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</row>
    <row r="377" spans="1:22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</row>
    <row r="378" spans="1:22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</row>
    <row r="379" spans="1:22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</row>
    <row r="380" spans="1:22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</row>
    <row r="381" spans="1:22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</row>
    <row r="382" spans="1:22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</row>
    <row r="383" spans="1:22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</row>
    <row r="384" spans="1:22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</row>
    <row r="385" spans="1:22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</row>
    <row r="386" spans="1:22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</row>
    <row r="387" spans="1:22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</row>
    <row r="388" spans="1:22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</row>
    <row r="389" spans="1:22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</row>
    <row r="390" spans="1:22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</row>
    <row r="391" spans="1:22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</row>
    <row r="392" spans="1:22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</row>
    <row r="393" spans="1:22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</row>
    <row r="394" spans="1:22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</row>
    <row r="395" spans="1:22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</row>
    <row r="396" spans="1:22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</row>
    <row r="397" spans="1:22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</row>
    <row r="398" spans="1:22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</row>
    <row r="399" spans="1:22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</row>
    <row r="400" spans="1:22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</row>
    <row r="401" spans="1:22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</row>
    <row r="402" spans="1:22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</row>
    <row r="403" spans="1:22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</row>
    <row r="404" spans="1:22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</row>
    <row r="405" spans="1:22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</row>
    <row r="406" spans="1:22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</row>
    <row r="407" spans="1:22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</row>
    <row r="408" spans="1:22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</row>
    <row r="409" spans="1:22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</row>
    <row r="410" spans="1:22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</row>
    <row r="411" spans="1:22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</row>
    <row r="412" spans="1:22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</row>
    <row r="413" spans="1:22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</row>
    <row r="414" spans="1:22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</row>
    <row r="415" spans="1:22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</row>
    <row r="416" spans="1:22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</row>
    <row r="417" spans="1:22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</row>
    <row r="418" spans="1:22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</row>
    <row r="419" spans="1:22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</row>
    <row r="420" spans="1:22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</row>
    <row r="421" spans="1:22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</row>
    <row r="422" spans="1:22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</row>
    <row r="423" spans="1:22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</row>
    <row r="424" spans="1:22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</row>
    <row r="425" spans="1:22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</row>
    <row r="426" spans="1:22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</row>
    <row r="427" spans="1:22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</row>
    <row r="428" spans="1:22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</row>
    <row r="429" spans="1:22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</row>
    <row r="430" spans="1:22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</row>
    <row r="431" spans="1:22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</row>
    <row r="432" spans="1:22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</row>
    <row r="433" spans="1:22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</row>
    <row r="434" spans="1:22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</row>
    <row r="435" spans="1:22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</row>
    <row r="436" spans="1:22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</row>
    <row r="437" spans="1:22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</row>
    <row r="438" spans="1:22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</row>
    <row r="439" spans="1:22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</row>
    <row r="440" spans="1:22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</row>
    <row r="441" spans="1:22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</row>
    <row r="442" spans="1:22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</row>
    <row r="443" spans="1:22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</row>
    <row r="444" spans="1:22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</row>
    <row r="445" spans="1:22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</row>
    <row r="446" spans="1:22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</row>
    <row r="447" spans="1:22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</row>
    <row r="448" spans="1:22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</row>
    <row r="449" spans="1:22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</row>
    <row r="450" spans="1:22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</row>
    <row r="451" spans="1:22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</row>
    <row r="452" spans="1:22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</row>
    <row r="453" spans="1:22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</row>
    <row r="454" spans="1:22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</row>
    <row r="455" spans="1:22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</row>
    <row r="456" spans="1:22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</row>
    <row r="457" spans="1:22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</row>
    <row r="458" spans="1:22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</row>
    <row r="459" spans="1:22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</row>
    <row r="460" spans="1:22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</row>
    <row r="461" spans="1:22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</row>
    <row r="462" spans="1:22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</row>
    <row r="463" spans="1:22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</row>
    <row r="464" spans="1:22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</row>
    <row r="465" spans="1:22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</row>
    <row r="466" spans="1:22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</row>
    <row r="467" spans="1:22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</row>
    <row r="468" spans="1:22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</row>
    <row r="469" spans="1:22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</row>
    <row r="470" spans="1:22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</row>
    <row r="471" spans="1:22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</row>
    <row r="472" spans="1:22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</row>
    <row r="473" spans="1:22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</row>
    <row r="474" spans="1:22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</row>
    <row r="475" spans="1:22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</row>
    <row r="476" spans="1:22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</row>
    <row r="477" spans="1:22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</row>
    <row r="478" spans="1:22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</row>
    <row r="479" spans="1:22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</row>
    <row r="480" spans="1:22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</row>
    <row r="481" spans="1:22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</row>
    <row r="482" spans="1:22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</row>
    <row r="483" spans="1:22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</row>
    <row r="484" spans="1:22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</row>
    <row r="485" spans="1:22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</row>
    <row r="486" spans="1:22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</row>
    <row r="487" spans="1:22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</row>
    <row r="488" spans="1:22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</row>
    <row r="489" spans="1:22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</row>
    <row r="490" spans="1:22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</row>
    <row r="491" spans="1:22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</row>
    <row r="492" spans="1:22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</row>
    <row r="493" spans="1:22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</row>
    <row r="494" spans="1:22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</row>
    <row r="495" spans="1:22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</row>
    <row r="496" spans="1:22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</row>
    <row r="497" spans="1:22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</row>
    <row r="498" spans="1:22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</row>
    <row r="499" spans="1:22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</row>
    <row r="500" spans="1:22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</row>
    <row r="501" spans="1:22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</row>
    <row r="502" spans="1:22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</row>
    <row r="503" spans="1:22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</row>
    <row r="504" spans="1:22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</row>
    <row r="505" spans="1:22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</row>
    <row r="506" spans="1:22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</row>
    <row r="507" spans="1:22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</row>
    <row r="508" spans="1:22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</row>
    <row r="509" spans="1:22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</row>
    <row r="510" spans="1:22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</row>
    <row r="511" spans="1:22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</row>
    <row r="512" spans="1:22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</row>
    <row r="513" spans="1:22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</row>
    <row r="514" spans="1:22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</row>
    <row r="515" spans="1:22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</row>
    <row r="516" spans="1:22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</row>
    <row r="517" spans="1:22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</row>
    <row r="518" spans="1:22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</row>
    <row r="519" spans="1:22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</row>
    <row r="520" spans="1:22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</row>
    <row r="521" spans="1:22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</row>
    <row r="522" spans="1:22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</row>
    <row r="523" spans="1:22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</row>
    <row r="524" spans="1:22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</row>
    <row r="525" spans="1:22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</row>
    <row r="526" spans="1:22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</row>
    <row r="527" spans="1:22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</row>
    <row r="528" spans="1:22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</row>
    <row r="529" spans="1:22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</row>
    <row r="530" spans="1:22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</row>
    <row r="531" spans="1:22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</row>
    <row r="532" spans="1:22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</row>
    <row r="533" spans="1:22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</row>
    <row r="534" spans="1:22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</row>
    <row r="535" spans="1:22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</row>
    <row r="536" spans="1:22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</row>
    <row r="537" spans="1:22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</row>
    <row r="538" spans="1:22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</row>
    <row r="539" spans="1:22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</row>
    <row r="540" spans="1:22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</row>
    <row r="541" spans="1:22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</row>
    <row r="542" spans="1:22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</row>
    <row r="543" spans="1:22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</row>
    <row r="544" spans="1:22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</row>
    <row r="545" spans="1:22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</row>
    <row r="546" spans="1:22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</row>
    <row r="547" spans="1:22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</row>
    <row r="548" spans="1:22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</row>
    <row r="549" spans="1:22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</row>
    <row r="550" spans="1:22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</row>
    <row r="551" spans="1:22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</row>
    <row r="552" spans="1:22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</row>
    <row r="553" spans="1:22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</row>
    <row r="554" spans="1:22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</row>
    <row r="555" spans="1:22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</row>
    <row r="556" spans="1:22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</row>
    <row r="557" spans="1:22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</row>
    <row r="558" spans="1:22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</row>
    <row r="559" spans="1:22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</row>
    <row r="560" spans="1:22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</row>
    <row r="561" spans="1:22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</row>
    <row r="562" spans="1:22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</row>
    <row r="563" spans="1:22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</row>
    <row r="564" spans="1:22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</row>
    <row r="565" spans="1:22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</row>
    <row r="566" spans="1:22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</row>
    <row r="567" spans="1:22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</row>
    <row r="568" spans="1:22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</row>
    <row r="569" spans="1:22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</row>
    <row r="570" spans="1:22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</row>
    <row r="571" spans="1:22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</row>
    <row r="572" spans="1:22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</row>
    <row r="573" spans="1:22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</row>
    <row r="574" spans="1:22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</row>
    <row r="575" spans="1:22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</row>
    <row r="576" spans="1:22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</row>
    <row r="577" spans="1:22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</row>
    <row r="578" spans="1:22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</row>
    <row r="579" spans="1:22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</row>
    <row r="580" spans="1:22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</row>
    <row r="581" spans="1:22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</row>
    <row r="582" spans="1:22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</row>
    <row r="583" spans="1:22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</row>
    <row r="584" spans="1:22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</row>
    <row r="585" spans="1:22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</row>
    <row r="586" spans="1:22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</row>
    <row r="587" spans="1:22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</row>
    <row r="588" spans="1:22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</row>
    <row r="589" spans="1:22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</row>
    <row r="590" spans="1:22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</row>
    <row r="591" spans="1:22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</row>
    <row r="592" spans="1:22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</row>
    <row r="593" spans="1:22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</row>
    <row r="594" spans="1:22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</row>
    <row r="595" spans="1:22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</row>
    <row r="596" spans="1:22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</row>
    <row r="597" spans="1:22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</row>
    <row r="598" spans="1:22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</row>
    <row r="599" spans="1:22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</row>
    <row r="600" spans="1:22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</row>
    <row r="601" spans="1:22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</row>
    <row r="602" spans="1:22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</row>
    <row r="603" spans="1:22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</row>
    <row r="604" spans="1:22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</row>
    <row r="605" spans="1:22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</row>
    <row r="606" spans="1:22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</row>
    <row r="607" spans="1:22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</row>
    <row r="608" spans="1:22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</row>
    <row r="609" spans="1:22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</row>
    <row r="610" spans="1:22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</row>
    <row r="611" spans="1:22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</row>
    <row r="612" spans="1:22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</row>
    <row r="613" spans="1:22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</row>
    <row r="614" spans="1:22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</row>
    <row r="615" spans="1:22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</row>
    <row r="616" spans="1:22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</row>
    <row r="617" spans="1:22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</row>
    <row r="618" spans="1:22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</row>
    <row r="619" spans="1:22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</row>
    <row r="620" spans="1:22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</row>
    <row r="621" spans="1:22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</row>
    <row r="622" spans="1:22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</row>
    <row r="623" spans="1:22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</row>
    <row r="624" spans="1:22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</row>
    <row r="625" spans="1:22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</row>
    <row r="626" spans="1:22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</row>
    <row r="627" spans="1:22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</row>
    <row r="628" spans="1:22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</row>
    <row r="629" spans="1:22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</row>
    <row r="630" spans="1:22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</row>
    <row r="631" spans="1:22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</row>
    <row r="632" spans="1:22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</row>
    <row r="633" spans="1:22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</row>
    <row r="634" spans="1:22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</row>
    <row r="635" spans="1:22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</row>
    <row r="636" spans="1:22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</row>
    <row r="637" spans="1:22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</row>
    <row r="638" spans="1:22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</row>
    <row r="639" spans="1:22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</row>
    <row r="640" spans="1:22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</row>
    <row r="641" spans="1:22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</row>
    <row r="642" spans="1:22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</row>
    <row r="643" spans="1:22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</row>
    <row r="644" spans="1:22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</row>
    <row r="645" spans="1:22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</row>
    <row r="646" spans="1:22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</row>
    <row r="647" spans="1:22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</row>
    <row r="648" spans="1:22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</row>
    <row r="649" spans="1:22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</row>
    <row r="650" spans="1:22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</row>
    <row r="651" spans="1:22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</row>
    <row r="652" spans="1:22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</row>
    <row r="653" spans="1:22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</row>
    <row r="654" spans="1:22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</row>
    <row r="655" spans="1:22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</row>
    <row r="656" spans="1:22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</row>
    <row r="657" spans="1:22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</row>
    <row r="658" spans="1:22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</row>
    <row r="659" spans="1:22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</row>
    <row r="660" spans="1:22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</row>
    <row r="661" spans="1:22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</row>
    <row r="662" spans="1:22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</row>
    <row r="663" spans="1:22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</row>
    <row r="664" spans="1:22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</row>
    <row r="665" spans="1:22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</row>
    <row r="666" spans="1:22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</row>
    <row r="667" spans="1:22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</row>
    <row r="668" spans="1:22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</row>
    <row r="669" spans="1:22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</row>
    <row r="670" spans="1:22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</row>
    <row r="671" spans="1:22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</row>
    <row r="672" spans="1:22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</row>
    <row r="673" spans="1:22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</row>
    <row r="674" spans="1:22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</row>
    <row r="675" spans="1:22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</row>
    <row r="676" spans="1:22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</row>
    <row r="677" spans="1:22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</row>
    <row r="678" spans="1:22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</row>
    <row r="679" spans="1:22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</row>
    <row r="680" spans="1:22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</row>
    <row r="681" spans="1:22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</row>
    <row r="682" spans="1:22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</row>
    <row r="683" spans="1:22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</row>
    <row r="684" spans="1:22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</row>
    <row r="685" spans="1:22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</row>
    <row r="686" spans="1:22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</row>
    <row r="687" spans="1:22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</row>
    <row r="688" spans="1:22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</row>
    <row r="689" spans="1:22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</row>
    <row r="690" spans="1:22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</row>
    <row r="691" spans="1:22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</row>
    <row r="692" spans="1:22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</row>
    <row r="693" spans="1:22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</row>
    <row r="694" spans="1:22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</row>
    <row r="695" spans="1:22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</row>
    <row r="696" spans="1:22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</row>
    <row r="697" spans="1:22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</row>
    <row r="698" spans="1:22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</row>
    <row r="699" spans="1:22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</row>
    <row r="700" spans="1:22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</row>
    <row r="701" spans="1:22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</row>
    <row r="702" spans="1:22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</row>
    <row r="703" spans="1:22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</row>
    <row r="704" spans="1:22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</row>
    <row r="705" spans="1:22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</row>
    <row r="706" spans="1:22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</row>
    <row r="707" spans="1:22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</row>
    <row r="708" spans="1:22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</row>
    <row r="709" spans="1:22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</row>
    <row r="710" spans="1:22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</row>
    <row r="711" spans="1:22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</row>
    <row r="712" spans="1:22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</row>
    <row r="713" spans="1:22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</row>
    <row r="714" spans="1:22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</row>
    <row r="715" spans="1:22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</row>
    <row r="716" spans="1:22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</row>
    <row r="717" spans="1:22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</row>
    <row r="718" spans="1:22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</row>
    <row r="719" spans="1:22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</row>
    <row r="720" spans="1:22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</row>
    <row r="721" spans="1:22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</row>
    <row r="722" spans="1:22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</row>
    <row r="723" spans="1:22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</row>
    <row r="724" spans="1:22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</row>
    <row r="725" spans="1:22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</row>
    <row r="726" spans="1:22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</row>
    <row r="727" spans="1:22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</row>
    <row r="728" spans="1:22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</row>
    <row r="729" spans="1:22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</row>
    <row r="730" spans="1:22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</row>
    <row r="731" spans="1:22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</row>
    <row r="732" spans="1:22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</row>
    <row r="733" spans="1:22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</row>
    <row r="734" spans="1:22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</row>
    <row r="735" spans="1:22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</row>
    <row r="736" spans="1:22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</row>
    <row r="737" spans="1:22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</row>
    <row r="738" spans="1:22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</row>
    <row r="739" spans="1:22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</row>
    <row r="740" spans="1:22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</row>
    <row r="741" spans="1:22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</row>
    <row r="742" spans="1:22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</row>
    <row r="743" spans="1:22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</row>
    <row r="744" spans="1:22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</row>
    <row r="745" spans="1:22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</row>
    <row r="746" spans="1:22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</row>
    <row r="747" spans="1:22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</row>
    <row r="748" spans="1:22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</row>
    <row r="749" spans="1:22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</row>
    <row r="750" spans="1:22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</row>
    <row r="751" spans="1:22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</row>
    <row r="752" spans="1:22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</row>
    <row r="753" spans="1:22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</row>
    <row r="754" spans="1:22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</row>
    <row r="755" spans="1:22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</row>
    <row r="756" spans="1:22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</row>
    <row r="757" spans="1:22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</row>
    <row r="758" spans="1:22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</row>
    <row r="759" spans="1:22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</row>
    <row r="760" spans="1:22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</row>
    <row r="761" spans="1:22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</row>
    <row r="762" spans="1:22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</row>
    <row r="763" spans="1:22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</row>
    <row r="764" spans="1:22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</row>
    <row r="765" spans="1:22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</row>
    <row r="766" spans="1:22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</row>
    <row r="767" spans="1:22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</row>
    <row r="768" spans="1:22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</row>
    <row r="769" spans="1:22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</row>
    <row r="770" spans="1:22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</row>
    <row r="771" spans="1:22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</row>
    <row r="772" spans="1:22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</row>
    <row r="773" spans="1:22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</row>
    <row r="774" spans="1:22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</row>
    <row r="775" spans="1:22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</row>
    <row r="776" spans="1:22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</row>
    <row r="777" spans="1:22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</row>
    <row r="778" spans="1:22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</row>
    <row r="779" spans="1:22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</row>
    <row r="780" spans="1:22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</row>
    <row r="781" spans="1:22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</row>
    <row r="782" spans="1:22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</row>
    <row r="783" spans="1:22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</row>
    <row r="784" spans="1:22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</row>
    <row r="785" spans="1:22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</row>
    <row r="786" spans="1:22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</row>
    <row r="787" spans="1:22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</row>
    <row r="788" spans="1:22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</row>
    <row r="789" spans="1:22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</row>
    <row r="790" spans="1:22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</row>
    <row r="791" spans="1:22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</row>
    <row r="792" spans="1:22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</row>
    <row r="793" spans="1:22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</row>
    <row r="794" spans="1:22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</row>
    <row r="795" spans="1:22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</row>
    <row r="796" spans="1:22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</row>
    <row r="797" spans="1:22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</row>
    <row r="798" spans="1:22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</row>
    <row r="799" spans="1:22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</row>
    <row r="800" spans="1:22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</row>
    <row r="801" spans="1:22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</row>
    <row r="802" spans="1:22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</row>
    <row r="803" spans="1:22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</row>
    <row r="804" spans="1:22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</row>
    <row r="805" spans="1:22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</row>
    <row r="806" spans="1:22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</row>
    <row r="807" spans="1:22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</row>
    <row r="808" spans="1:22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</row>
    <row r="809" spans="1:22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</row>
    <row r="810" spans="1:22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</row>
    <row r="811" spans="1:22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</row>
    <row r="812" spans="1:22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</row>
    <row r="813" spans="1:22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</row>
    <row r="814" spans="1:22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</row>
    <row r="815" spans="1:22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</row>
    <row r="816" spans="1:22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</row>
    <row r="817" spans="1:22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</row>
    <row r="818" spans="1:22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</row>
    <row r="819" spans="1:22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</row>
    <row r="820" spans="1:22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</row>
    <row r="821" spans="1:22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</row>
    <row r="822" spans="1:22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</row>
    <row r="823" spans="1:22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</row>
    <row r="824" spans="1:22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</row>
    <row r="825" spans="1:22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</row>
    <row r="826" spans="1:22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</row>
    <row r="827" spans="1:22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</row>
    <row r="828" spans="1:22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</row>
    <row r="829" spans="1:22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</row>
    <row r="830" spans="1:22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</row>
    <row r="831" spans="1:22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</row>
    <row r="832" spans="1:22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</row>
    <row r="833" spans="1:22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</row>
    <row r="834" spans="1:22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</row>
    <row r="835" spans="1:22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</row>
    <row r="836" spans="1:22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</row>
    <row r="837" spans="1:22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</row>
    <row r="838" spans="1:22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</row>
    <row r="839" spans="1:22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</row>
    <row r="840" spans="1:22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</row>
    <row r="841" spans="1:22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</row>
    <row r="842" spans="1:22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</row>
    <row r="843" spans="1:22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</row>
    <row r="844" spans="1:22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</row>
    <row r="845" spans="1:22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</row>
    <row r="846" spans="1:22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</row>
    <row r="847" spans="1:22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</row>
    <row r="848" spans="1:22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</row>
    <row r="849" spans="1:22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</row>
    <row r="850" spans="1:22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</row>
    <row r="851" spans="1:22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</row>
    <row r="852" spans="1:22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</row>
    <row r="853" spans="1:22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</row>
    <row r="854" spans="1:22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</row>
    <row r="855" spans="1:22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</row>
    <row r="856" spans="1:22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</row>
    <row r="857" spans="1:22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</row>
    <row r="858" spans="1:22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</row>
    <row r="859" spans="1:22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</row>
    <row r="860" spans="1:22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</row>
    <row r="861" spans="1:22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</row>
    <row r="862" spans="1:22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</row>
    <row r="863" spans="1:22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</row>
    <row r="864" spans="1:22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</row>
    <row r="865" spans="1:22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</row>
    <row r="866" spans="1:22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</row>
    <row r="867" spans="1:22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</row>
    <row r="868" spans="1:22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</row>
    <row r="869" spans="1:22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</row>
    <row r="870" spans="1:22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</row>
    <row r="871" spans="1:22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</row>
    <row r="872" spans="1:22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</row>
    <row r="873" spans="1:22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</row>
    <row r="874" spans="1:22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</row>
    <row r="875" spans="1:22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</row>
    <row r="876" spans="1:22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</row>
    <row r="877" spans="1:22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</row>
    <row r="878" spans="1:22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</row>
    <row r="879" spans="1:22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</row>
    <row r="880" spans="1:22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</row>
    <row r="881" spans="1:22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</row>
    <row r="882" spans="1:22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</row>
    <row r="883" spans="1:22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</row>
    <row r="884" spans="1:22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</row>
    <row r="885" spans="1:22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</row>
    <row r="886" spans="1:22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</row>
    <row r="887" spans="1:22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</row>
    <row r="888" spans="1:22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</row>
    <row r="889" spans="1:22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</row>
    <row r="890" spans="1:22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</row>
    <row r="891" spans="1:22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</row>
    <row r="892" spans="1:22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</row>
    <row r="893" spans="1:22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</row>
    <row r="894" spans="1:22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</row>
    <row r="895" spans="1:22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</row>
    <row r="896" spans="1:22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</row>
    <row r="897" spans="1:22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</row>
    <row r="898" spans="1:22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</row>
    <row r="899" spans="1:22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</row>
    <row r="900" spans="1:22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</row>
    <row r="901" spans="1:22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</row>
    <row r="902" spans="1:22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</row>
    <row r="903" spans="1:22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</row>
    <row r="904" spans="1:22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</row>
    <row r="905" spans="1:22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</row>
    <row r="906" spans="1:22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</row>
    <row r="907" spans="1:22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</row>
    <row r="908" spans="1:22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</row>
    <row r="909" spans="1:22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</row>
    <row r="910" spans="1:22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</row>
    <row r="911" spans="1:22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</row>
    <row r="912" spans="1:22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</row>
    <row r="913" spans="1:22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</row>
    <row r="914" spans="1:22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</row>
    <row r="915" spans="1:22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</row>
    <row r="916" spans="1:22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</row>
    <row r="917" spans="1:22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</row>
    <row r="918" spans="1:22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</row>
    <row r="919" spans="1:22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</row>
    <row r="920" spans="1:22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</row>
    <row r="921" spans="1:22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</row>
    <row r="922" spans="1:22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</row>
    <row r="923" spans="1:22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</row>
    <row r="924" spans="1:22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</row>
    <row r="925" spans="1:22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</row>
    <row r="926" spans="1:22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</row>
    <row r="927" spans="1:22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</row>
    <row r="928" spans="1:22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</row>
    <row r="929" spans="1:22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</row>
    <row r="930" spans="1:22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</row>
    <row r="931" spans="1:22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</row>
    <row r="932" spans="1:22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</row>
    <row r="933" spans="1:22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</row>
    <row r="934" spans="1:22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</row>
    <row r="935" spans="1:22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</row>
    <row r="936" spans="1:22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</row>
    <row r="937" spans="1:22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</row>
    <row r="938" spans="1:22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</row>
    <row r="939" spans="1:22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</row>
    <row r="940" spans="1:22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</row>
    <row r="941" spans="1:22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</row>
    <row r="942" spans="1:22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</row>
    <row r="943" spans="1:22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</row>
    <row r="944" spans="1:22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</row>
    <row r="945" spans="1:22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</row>
    <row r="946" spans="1:22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</row>
    <row r="947" spans="1:22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</row>
    <row r="948" spans="1:22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</row>
    <row r="949" spans="1:22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</row>
    <row r="950" spans="1:22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</row>
    <row r="951" spans="1:22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</row>
    <row r="952" spans="1:22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</row>
    <row r="953" spans="1:22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</row>
    <row r="954" spans="1:22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</row>
    <row r="955" spans="1:22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</row>
    <row r="956" spans="1:22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</row>
    <row r="957" spans="1:22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</row>
    <row r="958" spans="1:22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</row>
    <row r="959" spans="1:22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</row>
    <row r="960" spans="1:22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</row>
    <row r="961" spans="1:22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</row>
    <row r="962" spans="1:22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</row>
    <row r="963" spans="1:22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</row>
    <row r="964" spans="1:22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</row>
    <row r="965" spans="1:22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</row>
    <row r="966" spans="1:22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</row>
    <row r="967" spans="1:22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</row>
    <row r="968" spans="1:22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</row>
    <row r="969" spans="1:22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</row>
    <row r="970" spans="1:22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</row>
    <row r="971" spans="1:22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</row>
    <row r="972" spans="1:22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</row>
    <row r="973" spans="1:22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</row>
    <row r="974" spans="1:22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</row>
    <row r="975" spans="1:22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</row>
    <row r="976" spans="1:22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</row>
    <row r="977" spans="1:22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</row>
    <row r="978" spans="1:22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</row>
    <row r="979" spans="1:22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</row>
    <row r="980" spans="1:22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</row>
    <row r="981" spans="1:22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</row>
    <row r="982" spans="1:22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</row>
    <row r="983" spans="1:22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</row>
    <row r="984" spans="1:22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</row>
    <row r="985" spans="1:22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</row>
    <row r="986" spans="1:22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</row>
    <row r="987" spans="1:22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</row>
    <row r="988" spans="1:22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</row>
    <row r="989" spans="1:22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</row>
    <row r="990" spans="1:22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</row>
    <row r="991" spans="1:22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</row>
    <row r="992" spans="1:22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</row>
    <row r="993" spans="1:22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</row>
    <row r="994" spans="1:22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</row>
    <row r="995" spans="1:22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</row>
    <row r="996" spans="1:22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</row>
    <row r="997" spans="1:22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</row>
    <row r="998" spans="1:22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</row>
    <row r="999" spans="1:22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</row>
    <row r="1000" spans="1:22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5" firstPageNumber="0" orientation="portrait" horizontalDpi="300" verticalDpi="300" r:id="rId1"/>
  <headerFooter>
    <oddHeader>&amp;C&amp;A</oddHeader>
    <oddFooter>&amp;CPágina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U1000"/>
  <sheetViews>
    <sheetView showGridLines="0" topLeftCell="A106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4" customWidth="1"/>
    <col min="12" max="21" width="7.85546875" customWidth="1"/>
    <col min="1020" max="1024" width="11.5703125" customWidth="1"/>
  </cols>
  <sheetData>
    <row r="1" spans="1:21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</row>
    <row r="2" spans="1:21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</row>
    <row r="3" spans="1:21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</row>
    <row r="4" spans="1:21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</row>
    <row r="5" spans="1:21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>
        <f>'Aux Conserv Alimentos'!J5</f>
        <v>2021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</row>
    <row r="6" spans="1:21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</row>
    <row r="7" spans="1:21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</row>
    <row r="8" spans="1:21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</row>
    <row r="9" spans="1:21" ht="12.75" customHeight="1">
      <c r="A9" s="48"/>
      <c r="B9" s="148" t="s">
        <v>151</v>
      </c>
      <c r="C9" s="148"/>
      <c r="D9" s="148"/>
      <c r="E9" s="50" t="s">
        <v>152</v>
      </c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</row>
    <row r="10" spans="1:21" ht="12.75" customHeight="1">
      <c r="A10" s="48"/>
      <c r="B10" s="149" t="s">
        <v>328</v>
      </c>
      <c r="C10" s="149"/>
      <c r="D10" s="149"/>
      <c r="E10" s="50" t="s">
        <v>3</v>
      </c>
      <c r="F10" s="149">
        <v>1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</row>
    <row r="11" spans="1:21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</row>
    <row r="12" spans="1:21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</row>
    <row r="13" spans="1:21" ht="25.5" customHeight="1">
      <c r="A13" s="48"/>
      <c r="B13" s="50">
        <v>1</v>
      </c>
      <c r="C13" s="159" t="s">
        <v>156</v>
      </c>
      <c r="D13" s="159"/>
      <c r="E13" s="159"/>
      <c r="F13" s="159"/>
      <c r="G13" s="159"/>
      <c r="H13" s="159"/>
      <c r="I13" s="159"/>
      <c r="J13" s="136" t="str">
        <f>B10</f>
        <v>Queijeiro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</row>
    <row r="14" spans="1:21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329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</row>
    <row r="15" spans="1:21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109">
        <v>2100</v>
      </c>
      <c r="K15" s="129" t="s">
        <v>267</v>
      </c>
      <c r="L15" s="48"/>
      <c r="M15" s="48"/>
      <c r="N15" s="48"/>
      <c r="O15" s="48"/>
      <c r="P15" s="48"/>
      <c r="Q15" s="48"/>
      <c r="R15" s="48"/>
      <c r="S15" s="48"/>
      <c r="T15" s="48"/>
      <c r="U15" s="48"/>
    </row>
    <row r="16" spans="1:21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1:21" ht="38.25" customHeight="1">
      <c r="A17" s="57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tr">
        <f>'Aux Conserv Alimentos'!J17</f>
        <v>SIND INT IND ALIM PANIF CONF MASSAS ALIM S MINAS</v>
      </c>
      <c r="K17" s="60"/>
      <c r="L17" s="57"/>
      <c r="M17" s="57"/>
      <c r="N17" s="57"/>
      <c r="O17" s="57"/>
      <c r="P17" s="57"/>
      <c r="Q17" s="57"/>
      <c r="R17" s="57"/>
      <c r="S17" s="57"/>
      <c r="T17" s="57"/>
      <c r="U17" s="57"/>
    </row>
    <row r="18" spans="1:21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f>'Aux Conserv Alimentos'!J18</f>
        <v>44197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</row>
    <row r="19" spans="1:21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</row>
    <row r="20" spans="1:21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</row>
    <row r="21" spans="1:21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</row>
    <row r="22" spans="1:21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</row>
    <row r="23" spans="1:21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2100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</row>
    <row r="24" spans="1:21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</row>
    <row r="25" spans="1:21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</row>
    <row r="26" spans="1:21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</row>
    <row r="27" spans="1:21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2100</v>
      </c>
      <c r="K28" s="69"/>
      <c r="L28" s="48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</row>
    <row r="30" spans="1:21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</row>
    <row r="31" spans="1:21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  <c r="R31" s="48"/>
      <c r="S31" s="48"/>
      <c r="T31" s="48"/>
      <c r="U31" s="48"/>
    </row>
    <row r="32" spans="1:21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</row>
    <row r="33" spans="1:21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98">
        <f>J28</f>
        <v>2100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  <c r="U33" s="48"/>
    </row>
    <row r="34" spans="1:21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175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</row>
    <row r="35" spans="1:21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233.33333333333331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  <c r="U35" s="48"/>
    </row>
    <row r="36" spans="1:21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408.33333333333331</v>
      </c>
      <c r="K36" s="69"/>
      <c r="L36" s="48"/>
      <c r="M36" s="48"/>
      <c r="N36" s="48"/>
      <c r="O36" s="48"/>
      <c r="P36" s="48"/>
      <c r="Q36" s="48"/>
      <c r="R36" s="48"/>
      <c r="S36" s="48"/>
      <c r="T36" s="48"/>
      <c r="U36" s="48"/>
    </row>
    <row r="37" spans="1:21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  <c r="R37" s="48"/>
      <c r="S37" s="48"/>
      <c r="T37" s="48"/>
      <c r="U37" s="48"/>
    </row>
    <row r="38" spans="1:21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</row>
    <row r="39" spans="1:21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2508.3333333333335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  <c r="U39" s="48"/>
    </row>
    <row r="40" spans="1:21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501.66666666666674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</row>
    <row r="41" spans="1:21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62.708333333333343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  <c r="U41" s="48"/>
    </row>
    <row r="42" spans="1:21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</row>
    <row r="43" spans="1:21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37.625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  <c r="U43" s="48"/>
    </row>
    <row r="44" spans="1:21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25.083333333333336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</row>
    <row r="45" spans="1:21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15.05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1:21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5.0166666666666675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</row>
    <row r="47" spans="1:21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200.66666666666669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</row>
    <row r="48" spans="1:21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847.81666666666683</v>
      </c>
      <c r="K48" s="69"/>
      <c r="L48" s="48"/>
      <c r="M48" s="48"/>
      <c r="N48" s="48"/>
      <c r="O48" s="48"/>
      <c r="P48" s="48"/>
      <c r="Q48" s="48"/>
      <c r="R48" s="48"/>
      <c r="S48" s="48"/>
      <c r="T48" s="48"/>
      <c r="U48" s="48"/>
    </row>
    <row r="49" spans="1:21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  <c r="R49" s="48"/>
      <c r="S49" s="48"/>
      <c r="T49" s="48"/>
      <c r="U49" s="48"/>
    </row>
    <row r="50" spans="1:21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</row>
    <row r="51" spans="1:21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43</v>
      </c>
      <c r="K51" s="89"/>
      <c r="L51" s="87"/>
      <c r="M51" s="87"/>
      <c r="N51" s="87"/>
      <c r="O51" s="87"/>
      <c r="P51" s="87"/>
      <c r="Q51" s="87"/>
      <c r="R51" s="87"/>
      <c r="S51" s="87"/>
      <c r="T51" s="87"/>
      <c r="U51" s="87"/>
    </row>
    <row r="52" spans="1:21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/>
      <c r="J52" s="65">
        <v>211</v>
      </c>
      <c r="K52" s="130" t="s">
        <v>301</v>
      </c>
      <c r="L52" s="48"/>
      <c r="M52" s="48"/>
      <c r="N52" s="48"/>
      <c r="O52" s="48"/>
      <c r="P52" s="48"/>
      <c r="Q52" s="48"/>
      <c r="R52" s="48"/>
      <c r="S52" s="48"/>
      <c r="T52" s="48"/>
      <c r="U52" s="48"/>
    </row>
    <row r="53" spans="1:21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130" t="s">
        <v>302</v>
      </c>
      <c r="L54" s="48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112"/>
      <c r="J55" s="65">
        <f>I55*0.3</f>
        <v>0</v>
      </c>
      <c r="K55" s="113"/>
      <c r="L55" s="48"/>
      <c r="M55" s="48"/>
      <c r="N55" s="48"/>
      <c r="O55" s="48"/>
      <c r="P55" s="48"/>
      <c r="Q55" s="48"/>
      <c r="R55" s="48"/>
      <c r="S55" s="48"/>
      <c r="T55" s="48"/>
      <c r="U55" s="48"/>
    </row>
    <row r="56" spans="1:21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115">
        <v>25</v>
      </c>
      <c r="K56" s="130" t="s">
        <v>303</v>
      </c>
      <c r="L56" s="48"/>
      <c r="M56" s="48"/>
      <c r="N56" s="48"/>
      <c r="O56" s="48"/>
      <c r="P56" s="48"/>
      <c r="Q56" s="48"/>
      <c r="R56" s="48"/>
      <c r="S56" s="48"/>
      <c r="T56" s="48"/>
      <c r="U56" s="48"/>
    </row>
    <row r="57" spans="1:21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279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  <c r="U57" s="48"/>
    </row>
    <row r="58" spans="1:21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  <c r="R58" s="48"/>
      <c r="S58" s="48"/>
      <c r="T58" s="48"/>
      <c r="U58" s="48"/>
    </row>
    <row r="59" spans="1:21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  <c r="R59" s="48"/>
      <c r="S59" s="48"/>
      <c r="T59" s="48"/>
      <c r="U59" s="48"/>
    </row>
    <row r="60" spans="1:21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  <c r="U60" s="48"/>
    </row>
    <row r="61" spans="1:21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408.33333333333331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  <c r="U61" s="48"/>
    </row>
    <row r="62" spans="1:21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847.81666666666683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  <c r="U62" s="48"/>
    </row>
    <row r="63" spans="1:21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279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  <c r="U63" s="48"/>
    </row>
    <row r="64" spans="1:21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1535.15</v>
      </c>
      <c r="K64" s="69"/>
      <c r="L64" s="87"/>
      <c r="M64" s="87"/>
      <c r="N64" s="87"/>
      <c r="O64" s="87"/>
      <c r="P64" s="87"/>
      <c r="Q64" s="87"/>
      <c r="R64" s="87"/>
      <c r="S64" s="87"/>
      <c r="T64" s="87"/>
      <c r="U64" s="87"/>
    </row>
    <row r="65" spans="1:21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48"/>
      <c r="M65" s="48"/>
      <c r="N65" s="48"/>
      <c r="O65" s="48"/>
      <c r="P65" s="48"/>
      <c r="Q65" s="48"/>
      <c r="R65" s="48"/>
      <c r="S65" s="48"/>
      <c r="T65" s="48"/>
      <c r="U65" s="48"/>
    </row>
    <row r="66" spans="1:21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48"/>
      <c r="M66" s="48"/>
      <c r="N66" s="48"/>
      <c r="O66" s="48"/>
      <c r="P66" s="48"/>
      <c r="Q66" s="48"/>
      <c r="R66" s="48"/>
      <c r="S66" s="48"/>
      <c r="T66" s="48"/>
      <c r="U66" s="48"/>
    </row>
    <row r="67" spans="1:21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  <c r="R67" s="48"/>
      <c r="S67" s="48"/>
      <c r="T67" s="48"/>
      <c r="U67" s="48"/>
    </row>
    <row r="68" spans="1:21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</row>
    <row r="69" spans="1:21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2100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  <c r="U69" s="48"/>
    </row>
    <row r="70" spans="1:21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8.75</v>
      </c>
      <c r="K70" s="69"/>
      <c r="L70" s="48"/>
      <c r="M70" s="48"/>
      <c r="N70" s="48"/>
      <c r="O70" s="48"/>
      <c r="P70" s="48"/>
      <c r="Q70" s="48"/>
      <c r="R70" s="48"/>
      <c r="S70" s="48"/>
      <c r="T70" s="48"/>
      <c r="U70" s="48"/>
    </row>
    <row r="71" spans="1:21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0.7</v>
      </c>
      <c r="K71" s="69"/>
      <c r="L71" s="48"/>
      <c r="M71" s="48"/>
      <c r="N71" s="48"/>
      <c r="O71" s="48"/>
      <c r="P71" s="48"/>
      <c r="Q71" s="48"/>
      <c r="R71" s="48"/>
      <c r="S71" s="48"/>
      <c r="T71" s="48"/>
      <c r="U71" s="48"/>
    </row>
    <row r="72" spans="1:21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40.833333333333336</v>
      </c>
      <c r="K72" s="94" t="s">
        <v>218</v>
      </c>
      <c r="L72" s="48"/>
      <c r="M72" s="48"/>
      <c r="N72" s="48"/>
      <c r="O72" s="48"/>
      <c r="P72" s="48"/>
      <c r="Q72" s="48"/>
      <c r="R72" s="48"/>
      <c r="S72" s="48"/>
      <c r="T72" s="48"/>
      <c r="U72" s="48"/>
    </row>
    <row r="73" spans="1:21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13.801666666666668</v>
      </c>
      <c r="K73" s="95"/>
      <c r="L73" s="48"/>
      <c r="M73" s="48"/>
      <c r="N73" s="48"/>
      <c r="O73" s="48"/>
      <c r="P73" s="48"/>
      <c r="Q73" s="48"/>
      <c r="R73" s="48"/>
      <c r="S73" s="48"/>
      <c r="T73" s="48"/>
      <c r="U73" s="48"/>
    </row>
    <row r="74" spans="1:21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67.2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</row>
    <row r="75" spans="1:21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131.285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  <c r="U75" s="48"/>
    </row>
    <row r="76" spans="1:21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  <c r="M76" s="87"/>
      <c r="N76" s="87"/>
      <c r="O76" s="87"/>
      <c r="P76" s="87"/>
      <c r="Q76" s="87"/>
      <c r="R76" s="87"/>
      <c r="S76" s="87"/>
      <c r="T76" s="87"/>
      <c r="U76" s="87"/>
    </row>
    <row r="77" spans="1:21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  <c r="M77" s="87"/>
      <c r="N77" s="87"/>
      <c r="O77" s="87"/>
      <c r="P77" s="87"/>
      <c r="Q77" s="87"/>
      <c r="R77" s="87"/>
      <c r="S77" s="87"/>
      <c r="T77" s="87"/>
      <c r="U77" s="87"/>
    </row>
    <row r="78" spans="1:21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  <c r="R78" s="48"/>
      <c r="S78" s="48"/>
      <c r="T78" s="48"/>
      <c r="U78" s="48"/>
    </row>
    <row r="79" spans="1:21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</row>
    <row r="80" spans="1:21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2100</v>
      </c>
      <c r="K80" s="17"/>
      <c r="L80" s="48"/>
      <c r="M80" s="48"/>
      <c r="N80" s="48"/>
      <c r="O80" s="48"/>
      <c r="P80" s="48"/>
      <c r="Q80" s="48"/>
      <c r="R80" s="48"/>
      <c r="S80" s="48"/>
      <c r="T80" s="48"/>
      <c r="U80" s="48"/>
    </row>
    <row r="81" spans="1:21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19.444444444444443</v>
      </c>
      <c r="K81" s="97"/>
      <c r="L81" s="48"/>
      <c r="M81" s="48"/>
      <c r="N81" s="48"/>
      <c r="O81" s="48"/>
      <c r="P81" s="48"/>
      <c r="Q81" s="48"/>
      <c r="R81" s="48"/>
      <c r="S81" s="48"/>
      <c r="T81" s="48"/>
      <c r="U81" s="48"/>
    </row>
    <row r="82" spans="1:21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34.766666666666659</v>
      </c>
      <c r="K82" s="97"/>
      <c r="L82" s="48"/>
      <c r="M82" s="48"/>
      <c r="N82" s="48"/>
      <c r="O82" s="48"/>
      <c r="P82" s="48"/>
      <c r="Q82" s="48"/>
      <c r="R82" s="48"/>
      <c r="S82" s="48"/>
      <c r="T82" s="48"/>
      <c r="U82" s="48"/>
    </row>
    <row r="83" spans="1:21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0.43749999999999994</v>
      </c>
      <c r="K83" s="69"/>
      <c r="L83" s="48"/>
      <c r="M83" s="48"/>
      <c r="N83" s="48"/>
      <c r="O83" s="48"/>
      <c r="P83" s="48"/>
      <c r="Q83" s="48"/>
      <c r="R83" s="48"/>
      <c r="S83" s="48"/>
      <c r="T83" s="48"/>
      <c r="U83" s="48"/>
    </row>
    <row r="84" spans="1:21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0.6825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  <c r="U84" s="48"/>
    </row>
    <row r="85" spans="1:21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0.68176080000000006</v>
      </c>
      <c r="K85" s="69"/>
      <c r="L85" s="48"/>
      <c r="M85" s="48"/>
      <c r="N85" s="48"/>
      <c r="O85" s="48"/>
      <c r="P85" s="48"/>
      <c r="Q85" s="48"/>
      <c r="R85" s="48"/>
      <c r="S85" s="48"/>
      <c r="T85" s="48"/>
      <c r="U85" s="48"/>
    </row>
    <row r="86" spans="1:21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18.932350705955557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  <c r="U86" s="48"/>
    </row>
    <row r="87" spans="1:21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74.945222617066662</v>
      </c>
      <c r="K87" s="69"/>
      <c r="L87" s="87"/>
      <c r="M87" s="87"/>
      <c r="N87" s="87"/>
      <c r="O87" s="87"/>
      <c r="P87" s="87"/>
      <c r="Q87" s="87"/>
      <c r="R87" s="87"/>
      <c r="S87" s="87"/>
      <c r="T87" s="87"/>
      <c r="U87" s="87"/>
    </row>
    <row r="88" spans="1:21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  <c r="R88" s="48"/>
      <c r="S88" s="48"/>
      <c r="T88" s="48"/>
      <c r="U88" s="48"/>
    </row>
    <row r="89" spans="1:21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  <c r="U89" s="48"/>
    </row>
    <row r="90" spans="1:21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2100</v>
      </c>
      <c r="K90" s="17"/>
      <c r="L90" s="48"/>
      <c r="M90" s="48"/>
      <c r="N90" s="48"/>
      <c r="O90" s="48"/>
      <c r="P90" s="48"/>
      <c r="Q90" s="48"/>
      <c r="R90" s="48"/>
      <c r="S90" s="48"/>
      <c r="T90" s="48"/>
      <c r="U90" s="48"/>
    </row>
    <row r="91" spans="1:21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48"/>
      <c r="M91" s="48"/>
      <c r="N91" s="48"/>
      <c r="O91" s="48"/>
      <c r="P91" s="48"/>
      <c r="Q91" s="48"/>
      <c r="R91" s="48"/>
      <c r="S91" s="48"/>
      <c r="T91" s="48"/>
      <c r="U91" s="48"/>
    </row>
    <row r="92" spans="1:21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  <c r="U92" s="48"/>
    </row>
    <row r="93" spans="1:21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  <c r="R93" s="48"/>
      <c r="S93" s="48"/>
      <c r="T93" s="48"/>
      <c r="U93" s="48"/>
    </row>
    <row r="94" spans="1:21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  <c r="R94" s="48"/>
      <c r="S94" s="48"/>
      <c r="T94" s="48"/>
      <c r="U94" s="48"/>
    </row>
    <row r="95" spans="1:21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  <c r="U95" s="48"/>
    </row>
    <row r="96" spans="1:21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74.945222617066662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  <c r="U96" s="48"/>
    </row>
    <row r="97" spans="1:21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  <c r="U97" s="48"/>
    </row>
    <row r="98" spans="1:21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74.945222617066662</v>
      </c>
      <c r="K98" s="69"/>
      <c r="L98" s="87"/>
      <c r="M98" s="87"/>
      <c r="N98" s="87"/>
      <c r="O98" s="87"/>
      <c r="P98" s="87"/>
      <c r="Q98" s="87"/>
      <c r="R98" s="87"/>
      <c r="S98" s="87"/>
      <c r="T98" s="87"/>
      <c r="U98" s="87"/>
    </row>
    <row r="99" spans="1:21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  <c r="R99" s="48"/>
      <c r="S99" s="48"/>
      <c r="T99" s="48"/>
      <c r="U99" s="48"/>
    </row>
    <row r="100" spans="1:21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</row>
    <row r="101" spans="1:21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  <c r="U101" s="48"/>
    </row>
    <row r="102" spans="1:21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</row>
    <row r="103" spans="1:21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'Uniforme-EPI'!F222</f>
        <v>0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  <c r="U103" s="48"/>
    </row>
    <row r="104" spans="1:21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</row>
    <row r="105" spans="1:21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'Uniforme-EPI'!F232</f>
        <v>0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  <c r="U105" s="48"/>
    </row>
    <row r="106" spans="1:21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</row>
    <row r="107" spans="1:21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  <c r="U107" s="48"/>
    </row>
    <row r="108" spans="1:21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</row>
    <row r="109" spans="1:21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</row>
    <row r="110" spans="1:21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  <c r="R110" s="48"/>
      <c r="S110" s="48"/>
      <c r="T110" s="48"/>
      <c r="U110" s="48"/>
    </row>
    <row r="111" spans="1:21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  <c r="R111" s="48"/>
      <c r="S111" s="48"/>
      <c r="T111" s="48"/>
      <c r="U111" s="48"/>
    </row>
    <row r="112" spans="1:21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  <c r="R112" s="48"/>
      <c r="S112" s="48"/>
      <c r="T112" s="48"/>
      <c r="U112" s="48"/>
    </row>
    <row r="113" spans="1:21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  <c r="R113" s="48"/>
      <c r="S113" s="48"/>
      <c r="T113" s="48"/>
      <c r="U113" s="48"/>
    </row>
    <row r="114" spans="1:21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  <c r="R114" s="48"/>
      <c r="S114" s="48"/>
      <c r="T114" s="48"/>
      <c r="U114" s="48"/>
    </row>
    <row r="115" spans="1:21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  <c r="U115" s="48"/>
    </row>
    <row r="116" spans="1:21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  <c r="U116" s="48"/>
    </row>
    <row r="117" spans="1:21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118.80557389537319</v>
      </c>
      <c r="K117" s="69"/>
      <c r="L117" s="48"/>
      <c r="M117" s="48"/>
      <c r="N117" s="48"/>
      <c r="O117" s="48"/>
      <c r="P117" s="48"/>
      <c r="Q117" s="48"/>
      <c r="R117" s="48"/>
      <c r="S117" s="48"/>
      <c r="T117" s="48"/>
      <c r="U117" s="48"/>
    </row>
    <row r="118" spans="1:21" ht="14.25" customHeight="1">
      <c r="A118" s="48"/>
      <c r="B118" s="101" t="s">
        <v>148</v>
      </c>
      <c r="C118" s="148" t="s">
        <v>245</v>
      </c>
      <c r="D118" s="148"/>
      <c r="E118" s="148"/>
      <c r="F118" s="148"/>
      <c r="G118" s="148"/>
      <c r="H118" s="148"/>
      <c r="I118" s="102"/>
      <c r="J118" s="75">
        <v>0</v>
      </c>
      <c r="K118" s="17"/>
      <c r="L118" s="48"/>
      <c r="M118" s="48"/>
      <c r="N118" s="48"/>
      <c r="O118" s="48"/>
      <c r="P118" s="48"/>
      <c r="Q118" s="48"/>
      <c r="R118" s="48"/>
      <c r="S118" s="48"/>
      <c r="T118" s="48"/>
      <c r="U118" s="48"/>
    </row>
    <row r="119" spans="1:21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118.80557389537319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  <c r="U119" s="48"/>
    </row>
    <row r="120" spans="1:21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48"/>
      <c r="M120" s="48"/>
      <c r="N120" s="48"/>
      <c r="O120" s="48"/>
      <c r="P120" s="48"/>
      <c r="Q120" s="48"/>
      <c r="R120" s="48"/>
      <c r="S120" s="48"/>
      <c r="T120" s="48"/>
      <c r="U120" s="48"/>
    </row>
    <row r="121" spans="1:21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48"/>
      <c r="M121" s="48"/>
      <c r="N121" s="48"/>
      <c r="O121" s="48"/>
      <c r="P121" s="48"/>
      <c r="Q121" s="48"/>
      <c r="R121" s="48"/>
      <c r="S121" s="48"/>
      <c r="T121" s="48"/>
      <c r="U121" s="48"/>
    </row>
    <row r="122" spans="1:21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  <c r="R122" s="48"/>
      <c r="S122" s="48"/>
      <c r="T122" s="48"/>
      <c r="U122" s="48"/>
    </row>
    <row r="123" spans="1:21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  <c r="R123" s="48"/>
      <c r="S123" s="48"/>
      <c r="T123" s="48"/>
      <c r="U123" s="48"/>
    </row>
    <row r="124" spans="1:21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2100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  <c r="U124" s="48"/>
    </row>
    <row r="125" spans="1:21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1535.15</v>
      </c>
      <c r="K125" s="17"/>
      <c r="L125" s="48"/>
      <c r="M125" s="48"/>
      <c r="N125" s="48"/>
      <c r="O125" s="48"/>
      <c r="P125" s="48"/>
      <c r="Q125" s="48"/>
      <c r="R125" s="48"/>
      <c r="S125" s="48"/>
      <c r="T125" s="48"/>
      <c r="U125" s="48"/>
    </row>
    <row r="126" spans="1:21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131.285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74.945222617066662</v>
      </c>
      <c r="K127" s="17"/>
      <c r="L127" s="48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3841.3802226170665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118.80557389537319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3960.1857965124395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3960.1857965124395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  <c r="U133" s="48"/>
    </row>
    <row r="134" spans="1:21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1.8858027602440188</v>
      </c>
      <c r="K134" s="69"/>
      <c r="L134" s="48"/>
      <c r="M134" s="48"/>
      <c r="N134" s="48"/>
      <c r="O134" s="48"/>
      <c r="P134" s="48"/>
      <c r="Q134" s="48"/>
      <c r="R134" s="48"/>
      <c r="S134" s="48"/>
      <c r="T134" s="48"/>
      <c r="U134" s="48"/>
    </row>
    <row r="135" spans="1:21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  <c r="R135" s="48"/>
      <c r="S135" s="48"/>
      <c r="T135" s="48"/>
      <c r="U135" s="48"/>
    </row>
    <row r="136" spans="1:21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  <c r="R136" s="48"/>
      <c r="S136" s="48"/>
      <c r="T136" s="48"/>
      <c r="U136" s="48"/>
    </row>
    <row r="137" spans="1:21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  <c r="R137" s="48"/>
      <c r="S137" s="48"/>
      <c r="T137" s="48"/>
      <c r="U137" s="48"/>
    </row>
    <row r="138" spans="1:21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  <c r="U138" s="48"/>
    </row>
    <row r="139" spans="1:21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  <c r="U139" s="48"/>
    </row>
    <row r="140" spans="1:21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  <c r="U140" s="48"/>
    </row>
    <row r="141" spans="1:21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  <c r="U141" s="48"/>
    </row>
    <row r="142" spans="1:21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  <c r="U142" s="48"/>
    </row>
    <row r="143" spans="1:21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  <c r="U143" s="48"/>
    </row>
    <row r="144" spans="1:21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</row>
    <row r="145" spans="1:21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</row>
    <row r="146" spans="1:21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</row>
    <row r="147" spans="1:21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</row>
    <row r="148" spans="1:21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</row>
    <row r="156" spans="1:21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</row>
    <row r="157" spans="1:21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</row>
    <row r="158" spans="1:21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</row>
    <row r="159" spans="1:21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</row>
    <row r="160" spans="1:21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</row>
    <row r="161" spans="1:21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</row>
    <row r="162" spans="1:21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</row>
    <row r="163" spans="1:21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</row>
    <row r="164" spans="1:21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</row>
    <row r="165" spans="1:21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</row>
    <row r="166" spans="1:21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</row>
    <row r="170" spans="1:21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</row>
    <row r="171" spans="1:21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</row>
    <row r="172" spans="1:21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</row>
    <row r="173" spans="1:21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</row>
    <row r="174" spans="1:21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</row>
    <row r="175" spans="1:21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</row>
    <row r="176" spans="1:21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</row>
    <row r="177" spans="1:21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</row>
    <row r="178" spans="1:21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</row>
    <row r="179" spans="1:21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</row>
    <row r="180" spans="1:21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</row>
    <row r="181" spans="1:21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</row>
    <row r="182" spans="1:21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</row>
    <row r="186" spans="1:21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</row>
    <row r="187" spans="1:21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</row>
    <row r="188" spans="1:21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</row>
    <row r="189" spans="1:21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</row>
    <row r="190" spans="1:21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</row>
    <row r="191" spans="1:21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</row>
    <row r="192" spans="1:21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</row>
    <row r="193" spans="1:21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</row>
    <row r="194" spans="1:21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</row>
    <row r="195" spans="1:21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</row>
    <row r="196" spans="1:21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</row>
    <row r="197" spans="1:21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</row>
    <row r="203" spans="1:21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</row>
    <row r="204" spans="1:21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</row>
    <row r="205" spans="1:21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</row>
    <row r="206" spans="1:21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</row>
    <row r="207" spans="1:21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</row>
    <row r="208" spans="1:21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</row>
    <row r="209" spans="1:21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</row>
    <row r="210" spans="1:21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</row>
    <row r="211" spans="1:21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</row>
    <row r="212" spans="1:21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</row>
    <row r="213" spans="1:21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</row>
    <row r="214" spans="1:21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</row>
    <row r="215" spans="1:21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</row>
    <row r="216" spans="1:21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</row>
    <row r="217" spans="1:21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</row>
    <row r="218" spans="1:21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</row>
    <row r="219" spans="1:21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</row>
    <row r="220" spans="1:21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</row>
    <row r="221" spans="1:21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</row>
    <row r="222" spans="1:21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</row>
    <row r="223" spans="1:21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</row>
    <row r="224" spans="1:21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</row>
    <row r="225" spans="1:21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</row>
    <row r="226" spans="1:21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</row>
    <row r="227" spans="1:21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</row>
    <row r="228" spans="1:21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</row>
    <row r="229" spans="1:21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</row>
    <row r="232" spans="1:21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</row>
    <row r="233" spans="1:21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</row>
    <row r="234" spans="1:21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</row>
    <row r="235" spans="1:21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</row>
    <row r="236" spans="1:21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</row>
    <row r="237" spans="1:21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</row>
    <row r="238" spans="1:21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</row>
    <row r="240" spans="1:21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</row>
    <row r="243" spans="1:21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</row>
    <row r="244" spans="1:21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</row>
    <row r="245" spans="1:21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</row>
    <row r="246" spans="1:21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</row>
    <row r="247" spans="1:21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</row>
    <row r="248" spans="1:21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</row>
    <row r="249" spans="1:21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</row>
    <row r="251" spans="1:21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</row>
    <row r="254" spans="1:21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</row>
    <row r="255" spans="1:21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</row>
    <row r="256" spans="1:21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</row>
    <row r="257" spans="1:21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</row>
    <row r="258" spans="1:21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</row>
    <row r="259" spans="1:21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</row>
    <row r="260" spans="1:21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</row>
    <row r="262" spans="1:21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</row>
    <row r="264" spans="1:21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</row>
    <row r="265" spans="1:21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</row>
    <row r="266" spans="1:21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</row>
    <row r="267" spans="1:21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</row>
    <row r="268" spans="1:21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</row>
    <row r="269" spans="1:21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</row>
    <row r="270" spans="1:21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</row>
    <row r="271" spans="1:21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</row>
    <row r="272" spans="1:21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</row>
    <row r="273" spans="1:21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</row>
    <row r="274" spans="1:21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</row>
    <row r="275" spans="1:21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</row>
    <row r="276" spans="1:21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</row>
    <row r="277" spans="1:21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</row>
    <row r="278" spans="1:21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</row>
    <row r="279" spans="1:21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</row>
    <row r="280" spans="1:21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</row>
    <row r="281" spans="1:21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</row>
    <row r="282" spans="1:21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</row>
    <row r="283" spans="1:21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</row>
    <row r="284" spans="1:21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</row>
    <row r="285" spans="1:21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</row>
    <row r="286" spans="1:21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</row>
    <row r="287" spans="1:21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</row>
    <row r="288" spans="1:21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</row>
    <row r="289" spans="1:21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</row>
    <row r="290" spans="1:21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</row>
    <row r="291" spans="1:21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</row>
    <row r="292" spans="1:21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</row>
    <row r="293" spans="1:21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</row>
    <row r="294" spans="1:21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</row>
    <row r="295" spans="1:21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</row>
    <row r="296" spans="1:21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</row>
    <row r="297" spans="1:21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</row>
    <row r="298" spans="1:21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</row>
    <row r="299" spans="1:21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</row>
    <row r="300" spans="1:21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</row>
    <row r="301" spans="1:21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</row>
    <row r="302" spans="1:21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</row>
    <row r="303" spans="1:21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</row>
    <row r="304" spans="1:21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</row>
    <row r="305" spans="1:21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</row>
    <row r="306" spans="1:21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</row>
    <row r="307" spans="1:21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</row>
    <row r="308" spans="1:21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</row>
    <row r="309" spans="1:21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</row>
    <row r="310" spans="1:21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</row>
    <row r="311" spans="1:21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</row>
    <row r="312" spans="1:21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</row>
    <row r="313" spans="1:21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</row>
    <row r="314" spans="1:21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</row>
    <row r="315" spans="1:21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</row>
    <row r="316" spans="1:21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</row>
    <row r="317" spans="1:21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</row>
    <row r="318" spans="1:21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</row>
    <row r="319" spans="1:21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</row>
    <row r="320" spans="1:21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</row>
    <row r="321" spans="1:21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</row>
    <row r="322" spans="1:21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</row>
    <row r="323" spans="1:21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</row>
    <row r="324" spans="1:21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</row>
    <row r="325" spans="1:21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</row>
    <row r="326" spans="1:21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</row>
    <row r="327" spans="1:21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</row>
    <row r="328" spans="1:21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</row>
    <row r="329" spans="1:21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</row>
    <row r="330" spans="1:21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</row>
    <row r="331" spans="1:21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</row>
    <row r="332" spans="1:21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</row>
    <row r="333" spans="1:21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</row>
    <row r="334" spans="1:21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</row>
    <row r="335" spans="1:21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</row>
    <row r="336" spans="1:21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</row>
    <row r="337" spans="1:21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</row>
    <row r="338" spans="1:21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</row>
    <row r="339" spans="1:21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</row>
    <row r="340" spans="1:21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</row>
    <row r="341" spans="1:21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</row>
    <row r="342" spans="1:21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</row>
    <row r="343" spans="1:21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</row>
    <row r="344" spans="1:21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</row>
    <row r="345" spans="1:21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</row>
    <row r="346" spans="1:21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</row>
    <row r="347" spans="1:21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</row>
    <row r="348" spans="1:21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</row>
    <row r="349" spans="1:21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</row>
    <row r="350" spans="1:21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</row>
    <row r="351" spans="1:21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</row>
    <row r="352" spans="1:21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</row>
    <row r="353" spans="1:21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</row>
    <row r="354" spans="1:21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</row>
    <row r="355" spans="1:21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</row>
    <row r="356" spans="1:21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</row>
    <row r="357" spans="1:21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</row>
    <row r="358" spans="1:21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</row>
    <row r="359" spans="1:21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</row>
    <row r="360" spans="1:21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</row>
    <row r="361" spans="1:21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</row>
    <row r="362" spans="1:21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</row>
    <row r="363" spans="1:21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</row>
    <row r="364" spans="1:21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</row>
    <row r="365" spans="1:21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</row>
    <row r="366" spans="1:21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</row>
    <row r="367" spans="1:21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</row>
    <row r="368" spans="1:21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</row>
    <row r="369" spans="1:21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</row>
    <row r="370" spans="1:21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</row>
    <row r="371" spans="1:21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</row>
    <row r="372" spans="1:21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</row>
    <row r="373" spans="1:21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</row>
    <row r="374" spans="1:21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</row>
    <row r="375" spans="1:21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</row>
    <row r="376" spans="1:21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</row>
    <row r="377" spans="1:21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</row>
    <row r="378" spans="1:21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</row>
    <row r="379" spans="1:21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</row>
    <row r="380" spans="1:21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</row>
    <row r="381" spans="1:21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</row>
    <row r="382" spans="1:21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</row>
    <row r="383" spans="1:21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</row>
    <row r="384" spans="1:21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</row>
    <row r="385" spans="1:21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</row>
    <row r="386" spans="1:21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</row>
    <row r="387" spans="1:21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</row>
    <row r="388" spans="1:21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</row>
    <row r="389" spans="1:21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</row>
    <row r="390" spans="1:21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</row>
    <row r="391" spans="1:21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</row>
    <row r="392" spans="1:21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</row>
    <row r="393" spans="1:21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</row>
    <row r="394" spans="1:21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</row>
    <row r="395" spans="1:21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</row>
    <row r="396" spans="1:21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</row>
    <row r="397" spans="1:21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</row>
    <row r="398" spans="1:21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</row>
    <row r="399" spans="1:21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</row>
    <row r="400" spans="1:21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</row>
    <row r="401" spans="1:21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</row>
    <row r="402" spans="1:21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</row>
    <row r="403" spans="1:21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</row>
    <row r="404" spans="1:21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</row>
    <row r="405" spans="1:21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</row>
    <row r="406" spans="1:21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</row>
    <row r="407" spans="1:21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</row>
    <row r="408" spans="1:21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</row>
    <row r="409" spans="1:21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</row>
    <row r="410" spans="1:21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</row>
    <row r="411" spans="1:21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</row>
    <row r="412" spans="1:21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</row>
    <row r="413" spans="1:21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</row>
    <row r="414" spans="1:21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</row>
    <row r="415" spans="1:21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</row>
    <row r="416" spans="1:21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</row>
    <row r="417" spans="1:21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</row>
    <row r="418" spans="1:21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</row>
    <row r="419" spans="1:21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</row>
    <row r="420" spans="1:21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</row>
    <row r="421" spans="1:21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</row>
    <row r="422" spans="1:21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</row>
    <row r="423" spans="1:21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</row>
    <row r="424" spans="1:21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</row>
    <row r="425" spans="1:21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</row>
    <row r="426" spans="1:21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</row>
    <row r="427" spans="1:21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</row>
    <row r="428" spans="1:21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</row>
    <row r="429" spans="1:21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</row>
    <row r="430" spans="1:21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</row>
    <row r="431" spans="1:21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</row>
    <row r="432" spans="1:21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</row>
    <row r="433" spans="1:21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</row>
    <row r="434" spans="1:21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</row>
    <row r="435" spans="1:21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</row>
    <row r="436" spans="1:21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</row>
    <row r="437" spans="1:21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</row>
    <row r="438" spans="1:21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</row>
    <row r="439" spans="1:21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</row>
    <row r="440" spans="1:21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</row>
    <row r="441" spans="1:21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</row>
    <row r="442" spans="1:21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</row>
    <row r="443" spans="1:21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</row>
    <row r="444" spans="1:21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</row>
    <row r="445" spans="1:21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</row>
    <row r="446" spans="1:21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</row>
    <row r="447" spans="1:21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</row>
    <row r="448" spans="1:21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</row>
    <row r="449" spans="1:21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</row>
    <row r="450" spans="1:21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</row>
    <row r="451" spans="1:21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</row>
    <row r="452" spans="1:21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</row>
    <row r="453" spans="1:21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</row>
    <row r="454" spans="1:21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</row>
    <row r="455" spans="1:21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</row>
    <row r="456" spans="1:21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</row>
    <row r="457" spans="1:21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</row>
    <row r="458" spans="1:21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</row>
    <row r="459" spans="1:21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</row>
    <row r="460" spans="1:21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</row>
    <row r="461" spans="1:21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</row>
    <row r="462" spans="1:21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</row>
    <row r="463" spans="1:21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</row>
    <row r="464" spans="1:21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</row>
    <row r="465" spans="1:21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</row>
    <row r="466" spans="1:21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</row>
    <row r="467" spans="1:21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</row>
    <row r="468" spans="1:21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</row>
    <row r="469" spans="1:21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</row>
    <row r="470" spans="1:21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</row>
    <row r="471" spans="1:21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</row>
    <row r="472" spans="1:21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</row>
    <row r="473" spans="1:21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</row>
    <row r="474" spans="1:21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</row>
    <row r="475" spans="1:21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</row>
    <row r="476" spans="1:21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</row>
    <row r="477" spans="1:21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</row>
    <row r="478" spans="1:21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</row>
    <row r="479" spans="1:21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</row>
    <row r="480" spans="1:21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</row>
    <row r="481" spans="1:21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</row>
    <row r="482" spans="1:21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</row>
    <row r="483" spans="1:21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</row>
    <row r="484" spans="1:21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</row>
    <row r="485" spans="1:21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</row>
    <row r="486" spans="1:21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</row>
    <row r="487" spans="1:21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</row>
    <row r="488" spans="1:21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</row>
    <row r="489" spans="1:21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</row>
    <row r="490" spans="1:21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</row>
    <row r="491" spans="1:21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</row>
    <row r="492" spans="1:21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</row>
    <row r="493" spans="1:21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</row>
    <row r="494" spans="1:21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</row>
    <row r="495" spans="1:21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</row>
    <row r="496" spans="1:21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</row>
    <row r="497" spans="1:21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</row>
    <row r="498" spans="1:21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</row>
    <row r="499" spans="1:21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</row>
    <row r="500" spans="1:21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</row>
    <row r="501" spans="1:21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</row>
    <row r="502" spans="1:21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</row>
    <row r="503" spans="1:21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</row>
    <row r="504" spans="1:21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</row>
    <row r="505" spans="1:21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</row>
    <row r="506" spans="1:21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</row>
    <row r="507" spans="1:21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</row>
    <row r="508" spans="1:21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</row>
    <row r="509" spans="1:21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</row>
    <row r="510" spans="1:21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</row>
    <row r="511" spans="1:21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</row>
    <row r="512" spans="1:21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</row>
    <row r="513" spans="1:21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</row>
    <row r="514" spans="1:21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</row>
    <row r="515" spans="1:21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</row>
    <row r="516" spans="1:21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</row>
    <row r="517" spans="1:21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</row>
    <row r="518" spans="1:21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</row>
    <row r="519" spans="1:21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</row>
    <row r="520" spans="1:21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</row>
    <row r="521" spans="1:21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</row>
    <row r="522" spans="1:21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</row>
    <row r="523" spans="1:21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</row>
    <row r="524" spans="1:21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</row>
    <row r="525" spans="1:21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</row>
    <row r="526" spans="1:21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</row>
    <row r="527" spans="1:21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</row>
    <row r="528" spans="1:21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</row>
    <row r="529" spans="1:21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</row>
    <row r="530" spans="1:21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</row>
    <row r="531" spans="1:21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</row>
    <row r="532" spans="1:21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</row>
    <row r="533" spans="1:21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</row>
    <row r="534" spans="1:21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</row>
    <row r="535" spans="1:21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</row>
    <row r="536" spans="1:21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</row>
    <row r="537" spans="1:21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</row>
    <row r="538" spans="1:21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</row>
    <row r="539" spans="1:21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</row>
    <row r="540" spans="1:21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</row>
    <row r="541" spans="1:21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</row>
    <row r="542" spans="1:21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</row>
    <row r="543" spans="1:21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</row>
    <row r="544" spans="1:21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</row>
    <row r="545" spans="1:21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</row>
    <row r="546" spans="1:21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</row>
    <row r="547" spans="1:21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</row>
    <row r="548" spans="1:21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</row>
    <row r="549" spans="1:21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</row>
    <row r="550" spans="1:21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</row>
    <row r="551" spans="1:21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</row>
    <row r="552" spans="1:21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</row>
    <row r="553" spans="1:21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</row>
    <row r="554" spans="1:21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</row>
    <row r="555" spans="1:21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</row>
    <row r="556" spans="1:21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</row>
    <row r="557" spans="1:21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</row>
    <row r="558" spans="1:21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</row>
    <row r="559" spans="1:21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</row>
    <row r="560" spans="1:21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</row>
    <row r="561" spans="1:21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</row>
    <row r="562" spans="1:21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</row>
    <row r="563" spans="1:21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</row>
    <row r="564" spans="1:21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</row>
    <row r="565" spans="1:21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</row>
    <row r="566" spans="1:21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</row>
    <row r="567" spans="1:21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</row>
    <row r="568" spans="1:21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</row>
    <row r="569" spans="1:21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</row>
    <row r="570" spans="1:21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</row>
    <row r="571" spans="1:21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</row>
    <row r="572" spans="1:21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</row>
    <row r="573" spans="1:21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</row>
    <row r="574" spans="1:21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</row>
    <row r="575" spans="1:21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</row>
    <row r="576" spans="1:21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</row>
    <row r="577" spans="1:21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</row>
    <row r="578" spans="1:21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</row>
    <row r="579" spans="1:21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</row>
    <row r="580" spans="1:21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</row>
    <row r="581" spans="1:21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</row>
    <row r="582" spans="1:21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</row>
    <row r="583" spans="1:21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</row>
    <row r="584" spans="1:21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</row>
    <row r="585" spans="1:21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</row>
    <row r="586" spans="1:21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</row>
    <row r="587" spans="1:21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</row>
    <row r="588" spans="1:21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</row>
    <row r="589" spans="1:21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</row>
    <row r="590" spans="1:21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</row>
    <row r="591" spans="1:21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</row>
    <row r="592" spans="1:21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</row>
    <row r="593" spans="1:21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</row>
    <row r="594" spans="1:21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</row>
    <row r="595" spans="1:21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</row>
    <row r="596" spans="1:21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</row>
    <row r="597" spans="1:21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</row>
    <row r="598" spans="1:21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</row>
    <row r="599" spans="1:21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</row>
    <row r="600" spans="1:21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</row>
    <row r="601" spans="1:21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</row>
    <row r="602" spans="1:21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</row>
    <row r="603" spans="1:21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</row>
    <row r="604" spans="1:21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</row>
    <row r="605" spans="1:21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</row>
    <row r="606" spans="1:21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</row>
    <row r="607" spans="1:21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</row>
    <row r="608" spans="1:21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</row>
    <row r="609" spans="1:21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</row>
    <row r="610" spans="1:21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</row>
    <row r="611" spans="1:21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</row>
    <row r="612" spans="1:21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</row>
    <row r="613" spans="1:21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</row>
    <row r="614" spans="1:21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</row>
    <row r="615" spans="1:21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</row>
    <row r="616" spans="1:21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</row>
    <row r="617" spans="1:21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</row>
    <row r="618" spans="1:21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</row>
    <row r="619" spans="1:21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</row>
    <row r="620" spans="1:21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</row>
    <row r="621" spans="1:21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</row>
    <row r="622" spans="1:21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</row>
    <row r="623" spans="1:21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</row>
    <row r="624" spans="1:21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</row>
    <row r="625" spans="1:21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</row>
    <row r="626" spans="1:21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</row>
    <row r="627" spans="1:21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</row>
    <row r="628" spans="1:21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</row>
    <row r="629" spans="1:21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</row>
    <row r="630" spans="1:21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</row>
    <row r="631" spans="1:21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</row>
    <row r="632" spans="1:21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</row>
    <row r="633" spans="1:21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</row>
    <row r="634" spans="1:21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</row>
    <row r="635" spans="1:21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</row>
    <row r="636" spans="1:21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</row>
    <row r="637" spans="1:21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</row>
    <row r="638" spans="1:21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</row>
    <row r="639" spans="1:21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</row>
    <row r="640" spans="1:21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</row>
    <row r="641" spans="1:21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</row>
    <row r="642" spans="1:21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</row>
    <row r="643" spans="1:21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</row>
    <row r="644" spans="1:21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</row>
    <row r="645" spans="1:21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</row>
    <row r="646" spans="1:21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</row>
    <row r="647" spans="1:21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</row>
    <row r="648" spans="1:21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</row>
    <row r="649" spans="1:21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</row>
    <row r="650" spans="1:21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</row>
    <row r="651" spans="1:21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</row>
    <row r="652" spans="1:21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</row>
    <row r="653" spans="1:21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</row>
    <row r="654" spans="1:21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</row>
    <row r="655" spans="1:21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</row>
    <row r="656" spans="1:21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</row>
    <row r="657" spans="1:21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</row>
    <row r="658" spans="1:21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</row>
    <row r="659" spans="1:21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</row>
    <row r="660" spans="1:21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</row>
    <row r="661" spans="1:21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</row>
    <row r="662" spans="1:21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</row>
    <row r="663" spans="1:21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</row>
    <row r="664" spans="1:21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</row>
    <row r="665" spans="1:21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</row>
    <row r="666" spans="1:21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</row>
    <row r="667" spans="1:21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</row>
    <row r="668" spans="1:21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</row>
    <row r="669" spans="1:21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</row>
    <row r="670" spans="1:21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</row>
    <row r="671" spans="1:21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</row>
    <row r="672" spans="1:21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</row>
    <row r="673" spans="1:21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</row>
    <row r="674" spans="1:21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</row>
    <row r="675" spans="1:21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</row>
    <row r="676" spans="1:21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</row>
    <row r="677" spans="1:21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</row>
    <row r="678" spans="1:21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</row>
    <row r="679" spans="1:21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</row>
    <row r="680" spans="1:21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</row>
    <row r="681" spans="1:21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</row>
    <row r="682" spans="1:21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</row>
    <row r="683" spans="1:21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</row>
    <row r="684" spans="1:21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</row>
    <row r="685" spans="1:21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</row>
    <row r="686" spans="1:21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</row>
    <row r="687" spans="1:21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</row>
    <row r="688" spans="1:21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</row>
    <row r="689" spans="1:21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</row>
    <row r="690" spans="1:21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</row>
    <row r="691" spans="1:21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</row>
    <row r="692" spans="1:21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</row>
    <row r="693" spans="1:21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</row>
    <row r="694" spans="1:21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</row>
    <row r="695" spans="1:21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</row>
    <row r="696" spans="1:21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</row>
    <row r="697" spans="1:21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</row>
    <row r="698" spans="1:21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</row>
    <row r="699" spans="1:21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</row>
    <row r="700" spans="1:21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</row>
    <row r="701" spans="1:21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</row>
    <row r="702" spans="1:21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</row>
    <row r="703" spans="1:21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</row>
    <row r="704" spans="1:21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</row>
    <row r="705" spans="1:21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</row>
    <row r="706" spans="1:21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</row>
    <row r="707" spans="1:21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</row>
    <row r="708" spans="1:21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</row>
    <row r="709" spans="1:21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</row>
    <row r="710" spans="1:21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</row>
    <row r="711" spans="1:21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</row>
    <row r="712" spans="1:21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</row>
    <row r="713" spans="1:21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</row>
    <row r="714" spans="1:21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</row>
    <row r="715" spans="1:21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</row>
    <row r="716" spans="1:21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</row>
    <row r="717" spans="1:21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</row>
    <row r="718" spans="1:21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</row>
    <row r="719" spans="1:21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</row>
    <row r="720" spans="1:21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</row>
    <row r="721" spans="1:21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</row>
    <row r="722" spans="1:21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</row>
    <row r="723" spans="1:21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</row>
    <row r="724" spans="1:21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</row>
    <row r="725" spans="1:21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</row>
    <row r="726" spans="1:21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</row>
    <row r="727" spans="1:21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</row>
    <row r="728" spans="1:21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</row>
    <row r="729" spans="1:21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</row>
    <row r="730" spans="1:21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</row>
    <row r="731" spans="1:21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</row>
    <row r="732" spans="1:21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</row>
    <row r="733" spans="1:21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</row>
    <row r="734" spans="1:21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</row>
    <row r="735" spans="1:21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</row>
    <row r="736" spans="1:21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</row>
    <row r="737" spans="1:21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</row>
    <row r="738" spans="1:21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</row>
    <row r="739" spans="1:21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</row>
    <row r="740" spans="1:21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</row>
    <row r="741" spans="1:21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</row>
    <row r="742" spans="1:21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</row>
    <row r="743" spans="1:21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</row>
    <row r="744" spans="1:21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</row>
    <row r="745" spans="1:21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</row>
    <row r="746" spans="1:21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</row>
    <row r="747" spans="1:21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</row>
    <row r="748" spans="1:21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</row>
    <row r="749" spans="1:21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</row>
    <row r="750" spans="1:21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</row>
    <row r="751" spans="1:21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</row>
    <row r="752" spans="1:21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</row>
    <row r="753" spans="1:21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</row>
    <row r="754" spans="1:21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</row>
    <row r="755" spans="1:21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</row>
    <row r="756" spans="1:21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</row>
    <row r="757" spans="1:21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</row>
    <row r="758" spans="1:21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</row>
    <row r="759" spans="1:21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</row>
    <row r="760" spans="1:21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</row>
    <row r="761" spans="1:21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</row>
    <row r="762" spans="1:21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</row>
    <row r="763" spans="1:21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</row>
    <row r="764" spans="1:21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</row>
    <row r="765" spans="1:21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</row>
    <row r="766" spans="1:21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</row>
    <row r="767" spans="1:21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</row>
    <row r="768" spans="1:21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</row>
    <row r="769" spans="1:21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</row>
    <row r="770" spans="1:21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</row>
    <row r="771" spans="1:21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</row>
    <row r="772" spans="1:21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</row>
    <row r="773" spans="1:21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</row>
    <row r="774" spans="1:21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</row>
    <row r="775" spans="1:21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</row>
    <row r="776" spans="1:21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</row>
    <row r="777" spans="1:21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</row>
    <row r="778" spans="1:21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</row>
    <row r="779" spans="1:21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</row>
    <row r="780" spans="1:21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</row>
    <row r="781" spans="1:21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</row>
    <row r="782" spans="1:21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</row>
    <row r="783" spans="1:21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</row>
    <row r="784" spans="1:21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</row>
    <row r="785" spans="1:21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</row>
    <row r="786" spans="1:21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</row>
    <row r="787" spans="1:21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</row>
    <row r="788" spans="1:21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</row>
    <row r="789" spans="1:21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</row>
    <row r="790" spans="1:21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</row>
    <row r="791" spans="1:21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</row>
    <row r="792" spans="1:21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</row>
    <row r="793" spans="1:21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</row>
    <row r="794" spans="1:21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</row>
    <row r="795" spans="1:21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</row>
    <row r="796" spans="1:21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</row>
    <row r="797" spans="1:21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</row>
    <row r="798" spans="1:21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</row>
    <row r="799" spans="1:21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</row>
    <row r="800" spans="1:21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</row>
    <row r="801" spans="1:21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</row>
    <row r="802" spans="1:21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</row>
    <row r="803" spans="1:21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</row>
    <row r="804" spans="1:21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</row>
    <row r="805" spans="1:21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</row>
    <row r="806" spans="1:21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</row>
    <row r="807" spans="1:21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</row>
    <row r="808" spans="1:21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</row>
    <row r="809" spans="1:21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</row>
    <row r="810" spans="1:21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</row>
    <row r="811" spans="1:21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</row>
    <row r="812" spans="1:21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</row>
    <row r="813" spans="1:21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</row>
    <row r="814" spans="1:21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</row>
    <row r="815" spans="1:21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</row>
    <row r="816" spans="1:21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</row>
    <row r="817" spans="1:21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</row>
    <row r="818" spans="1:21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</row>
    <row r="819" spans="1:21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</row>
    <row r="820" spans="1:21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</row>
    <row r="821" spans="1:21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</row>
    <row r="822" spans="1:21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</row>
    <row r="823" spans="1:21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</row>
    <row r="824" spans="1:21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</row>
    <row r="825" spans="1:21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</row>
    <row r="826" spans="1:21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</row>
    <row r="827" spans="1:21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</row>
    <row r="828" spans="1:21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</row>
    <row r="829" spans="1:21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</row>
    <row r="830" spans="1:21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</row>
    <row r="831" spans="1:21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</row>
    <row r="832" spans="1:21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</row>
    <row r="833" spans="1:21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</row>
    <row r="834" spans="1:21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</row>
    <row r="835" spans="1:21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</row>
    <row r="836" spans="1:21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</row>
    <row r="837" spans="1:21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</row>
    <row r="838" spans="1:21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</row>
    <row r="839" spans="1:21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</row>
    <row r="840" spans="1:21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</row>
    <row r="841" spans="1:21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</row>
    <row r="842" spans="1:21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</row>
    <row r="843" spans="1:21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</row>
    <row r="844" spans="1:21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</row>
    <row r="845" spans="1:21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</row>
    <row r="846" spans="1:21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</row>
    <row r="847" spans="1:21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</row>
    <row r="848" spans="1:21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</row>
    <row r="849" spans="1:21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</row>
    <row r="850" spans="1:21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</row>
    <row r="851" spans="1:21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</row>
    <row r="852" spans="1:21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</row>
    <row r="853" spans="1:21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</row>
    <row r="854" spans="1:21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</row>
    <row r="855" spans="1:21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</row>
    <row r="856" spans="1:21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</row>
    <row r="857" spans="1:21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</row>
    <row r="858" spans="1:21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</row>
    <row r="859" spans="1:21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</row>
    <row r="860" spans="1:21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</row>
    <row r="861" spans="1:21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</row>
    <row r="862" spans="1:21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</row>
    <row r="863" spans="1:21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</row>
    <row r="864" spans="1:21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</row>
    <row r="865" spans="1:21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</row>
    <row r="866" spans="1:21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</row>
    <row r="867" spans="1:21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</row>
    <row r="868" spans="1:21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</row>
    <row r="869" spans="1:21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</row>
    <row r="870" spans="1:21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</row>
    <row r="871" spans="1:21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</row>
    <row r="872" spans="1:21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</row>
    <row r="873" spans="1:21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</row>
    <row r="874" spans="1:21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</row>
    <row r="875" spans="1:21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</row>
    <row r="876" spans="1:21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</row>
    <row r="877" spans="1:21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</row>
    <row r="878" spans="1:21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</row>
    <row r="879" spans="1:21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</row>
    <row r="880" spans="1:21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</row>
    <row r="881" spans="1:21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</row>
    <row r="882" spans="1:21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</row>
    <row r="883" spans="1:21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</row>
    <row r="884" spans="1:21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</row>
    <row r="885" spans="1:21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</row>
    <row r="886" spans="1:21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</row>
    <row r="887" spans="1:21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</row>
    <row r="888" spans="1:21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</row>
    <row r="889" spans="1:21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</row>
    <row r="890" spans="1:21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</row>
    <row r="891" spans="1:21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</row>
    <row r="892" spans="1:21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</row>
    <row r="893" spans="1:21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</row>
    <row r="894" spans="1:21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</row>
    <row r="895" spans="1:21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</row>
    <row r="896" spans="1:21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</row>
    <row r="897" spans="1:21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</row>
    <row r="898" spans="1:21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</row>
    <row r="899" spans="1:21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</row>
    <row r="900" spans="1:21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</row>
    <row r="901" spans="1:21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</row>
    <row r="902" spans="1:21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</row>
    <row r="903" spans="1:21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</row>
    <row r="904" spans="1:21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</row>
    <row r="905" spans="1:21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</row>
    <row r="906" spans="1:21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</row>
    <row r="907" spans="1:21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</row>
    <row r="908" spans="1:21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</row>
    <row r="909" spans="1:21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</row>
    <row r="910" spans="1:21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</row>
    <row r="911" spans="1:21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</row>
    <row r="912" spans="1:21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</row>
    <row r="913" spans="1:21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</row>
    <row r="914" spans="1:21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</row>
    <row r="915" spans="1:21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</row>
    <row r="916" spans="1:21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</row>
    <row r="917" spans="1:21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</row>
    <row r="918" spans="1:21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</row>
    <row r="919" spans="1:21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</row>
    <row r="920" spans="1:21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</row>
    <row r="921" spans="1:21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</row>
    <row r="922" spans="1:21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</row>
    <row r="923" spans="1:21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</row>
    <row r="924" spans="1:21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</row>
    <row r="925" spans="1:21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</row>
    <row r="926" spans="1:21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</row>
    <row r="927" spans="1:21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</row>
    <row r="928" spans="1:21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</row>
    <row r="929" spans="1:21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</row>
    <row r="930" spans="1:21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</row>
    <row r="931" spans="1:21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</row>
    <row r="932" spans="1:21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</row>
    <row r="933" spans="1:21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</row>
    <row r="934" spans="1:21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</row>
    <row r="935" spans="1:21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</row>
    <row r="936" spans="1:21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</row>
    <row r="937" spans="1:21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</row>
    <row r="938" spans="1:21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</row>
    <row r="939" spans="1:21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</row>
    <row r="940" spans="1:21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</row>
    <row r="941" spans="1:21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</row>
    <row r="942" spans="1:21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</row>
    <row r="943" spans="1:21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</row>
    <row r="944" spans="1:21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</row>
    <row r="945" spans="1:21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</row>
    <row r="946" spans="1:21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</row>
    <row r="947" spans="1:21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</row>
    <row r="948" spans="1:21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</row>
    <row r="949" spans="1:21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</row>
    <row r="950" spans="1:21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</row>
    <row r="951" spans="1:21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</row>
    <row r="952" spans="1:21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</row>
    <row r="953" spans="1:21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</row>
    <row r="954" spans="1:21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</row>
    <row r="955" spans="1:21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</row>
    <row r="956" spans="1:21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</row>
    <row r="957" spans="1:21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</row>
    <row r="958" spans="1:21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</row>
    <row r="959" spans="1:21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</row>
    <row r="960" spans="1:21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</row>
    <row r="961" spans="1:21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</row>
    <row r="962" spans="1:21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</row>
    <row r="963" spans="1:21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</row>
    <row r="964" spans="1:21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</row>
    <row r="965" spans="1:21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</row>
    <row r="966" spans="1:21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</row>
    <row r="967" spans="1:21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</row>
    <row r="968" spans="1:21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</row>
    <row r="969" spans="1:21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</row>
    <row r="970" spans="1:21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</row>
    <row r="971" spans="1:21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</row>
    <row r="972" spans="1:21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</row>
    <row r="973" spans="1:21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</row>
    <row r="974" spans="1:21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</row>
    <row r="975" spans="1:21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</row>
    <row r="976" spans="1:21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</row>
    <row r="977" spans="1:21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</row>
    <row r="978" spans="1:21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</row>
    <row r="979" spans="1:21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</row>
    <row r="980" spans="1:21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</row>
    <row r="981" spans="1:21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</row>
    <row r="982" spans="1:21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</row>
    <row r="983" spans="1:21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</row>
    <row r="984" spans="1:21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</row>
    <row r="985" spans="1:21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</row>
    <row r="986" spans="1:21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</row>
    <row r="987" spans="1:21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</row>
    <row r="988" spans="1:21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</row>
    <row r="989" spans="1:21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</row>
    <row r="990" spans="1:21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</row>
    <row r="991" spans="1:21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</row>
    <row r="992" spans="1:21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</row>
    <row r="993" spans="1:21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</row>
    <row r="994" spans="1:21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</row>
    <row r="995" spans="1:21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</row>
    <row r="996" spans="1:21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</row>
    <row r="997" spans="1:21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</row>
    <row r="998" spans="1:21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</row>
    <row r="999" spans="1:21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</row>
    <row r="1000" spans="1:21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</row>
  </sheetData>
  <sheetProtection password="C59B" sheet="1" objects="1" scenarios="1"/>
  <mergeCells count="120"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</mergeCells>
  <pageMargins left="0.196527777777778" right="0" top="0.75" bottom="0.75" header="0" footer="0"/>
  <pageSetup paperSize="9" scale="51" firstPageNumber="0" orientation="portrait" horizontalDpi="300" verticalDpi="300" r:id="rId1"/>
  <headerFooter>
    <oddHeader>&amp;C&amp;A</oddHeader>
    <oddFooter>&amp;CPágina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K658"/>
  <sheetViews>
    <sheetView showGridLines="0" topLeftCell="A103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4" customWidth="1"/>
    <col min="981" max="1024" width="11.5703125" customWidth="1"/>
  </cols>
  <sheetData>
    <row r="1" spans="1:11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</row>
    <row r="2" spans="1:11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</row>
    <row r="3" spans="1:11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</row>
    <row r="4" spans="1:11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</row>
    <row r="5" spans="1:11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330</v>
      </c>
      <c r="K5" s="16"/>
    </row>
    <row r="6" spans="1:11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</row>
    <row r="7" spans="1:11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</row>
    <row r="8" spans="1:11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</row>
    <row r="9" spans="1:11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</row>
    <row r="10" spans="1:11" ht="12.75" customHeight="1">
      <c r="A10" s="48"/>
      <c r="B10" s="149" t="s">
        <v>331</v>
      </c>
      <c r="C10" s="149"/>
      <c r="D10" s="148" t="s">
        <v>3</v>
      </c>
      <c r="E10" s="148"/>
      <c r="F10" s="149">
        <v>1</v>
      </c>
      <c r="G10" s="149"/>
      <c r="H10" s="149"/>
      <c r="I10" s="149"/>
      <c r="J10" s="149"/>
      <c r="K10" s="16"/>
    </row>
    <row r="11" spans="1:11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</row>
    <row r="12" spans="1:11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</row>
    <row r="13" spans="1:11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Lavador de Roupa</v>
      </c>
      <c r="K13" s="17"/>
    </row>
    <row r="14" spans="1:11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332</v>
      </c>
      <c r="K14" s="17"/>
    </row>
    <row r="15" spans="1:11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1134.6500000000001</v>
      </c>
      <c r="K15" s="17"/>
    </row>
    <row r="16" spans="1:11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</row>
    <row r="17" spans="1:11" ht="12.75" customHeight="1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2" t="s">
        <v>333</v>
      </c>
      <c r="K17" s="62"/>
    </row>
    <row r="18" spans="1:11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43800</v>
      </c>
      <c r="K18" s="17"/>
    </row>
    <row r="19" spans="1:11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</row>
    <row r="20" spans="1:11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</row>
    <row r="21" spans="1:11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</row>
    <row r="22" spans="1:11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</row>
    <row r="23" spans="1:11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1134.6500000000001</v>
      </c>
      <c r="K23" s="17"/>
    </row>
    <row r="24" spans="1:11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</row>
    <row r="25" spans="1:11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/>
      <c r="J25" s="65">
        <f>998*I25</f>
        <v>0</v>
      </c>
      <c r="K25" s="67"/>
    </row>
    <row r="26" spans="1:11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</row>
    <row r="27" spans="1:11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</row>
    <row r="28" spans="1:11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1134.6500000000001</v>
      </c>
      <c r="K28" s="69"/>
    </row>
    <row r="29" spans="1:11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</row>
    <row r="30" spans="1:11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</row>
    <row r="31" spans="1:11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</row>
    <row r="32" spans="1:11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</row>
    <row r="33" spans="1:11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98">
        <f>J28</f>
        <v>1134.6500000000001</v>
      </c>
      <c r="K33" s="17"/>
    </row>
    <row r="34" spans="1:11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94.554166666666674</v>
      </c>
      <c r="K34" s="17"/>
    </row>
    <row r="35" spans="1:11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126.07222222222222</v>
      </c>
      <c r="K35" s="17"/>
    </row>
    <row r="36" spans="1:11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220.6263888888889</v>
      </c>
      <c r="K36" s="69"/>
    </row>
    <row r="37" spans="1:11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</row>
    <row r="38" spans="1:11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</row>
    <row r="39" spans="1:11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1355.276388888889</v>
      </c>
      <c r="K39" s="17"/>
    </row>
    <row r="40" spans="1:11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271.0552777777778</v>
      </c>
      <c r="K40" s="17"/>
    </row>
    <row r="41" spans="1:11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33.881909722222225</v>
      </c>
      <c r="K41" s="17"/>
    </row>
    <row r="42" spans="1:11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</row>
    <row r="43" spans="1:11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20.329145833333335</v>
      </c>
      <c r="K43" s="17"/>
    </row>
    <row r="44" spans="1:11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13.55276388888889</v>
      </c>
      <c r="K44" s="17"/>
    </row>
    <row r="45" spans="1:11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8.1316583333333341</v>
      </c>
      <c r="K45" s="17"/>
    </row>
    <row r="46" spans="1:11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2.710552777777778</v>
      </c>
      <c r="K46" s="17"/>
    </row>
    <row r="47" spans="1:11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108.42211111111112</v>
      </c>
      <c r="K47" s="17"/>
    </row>
    <row r="48" spans="1:11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458.08341944444447</v>
      </c>
      <c r="K48" s="69"/>
    </row>
    <row r="49" spans="1:11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</row>
    <row r="50" spans="1:11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</row>
    <row r="51" spans="1:11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100.92099999999999</v>
      </c>
      <c r="K51" s="89"/>
    </row>
    <row r="52" spans="1:11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14.33</v>
      </c>
      <c r="J52" s="65">
        <f>I52*26*0.8</f>
        <v>298.06400000000002</v>
      </c>
      <c r="K52" s="17"/>
    </row>
    <row r="53" spans="1:11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</row>
    <row r="54" spans="1:11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91"/>
    </row>
    <row r="55" spans="1:11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112"/>
      <c r="J55" s="65">
        <f>I55*0.3</f>
        <v>0</v>
      </c>
      <c r="K55" s="113"/>
    </row>
    <row r="56" spans="1:11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</row>
    <row r="57" spans="1:11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398.98500000000001</v>
      </c>
      <c r="K57" s="69"/>
    </row>
    <row r="58" spans="1:11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</row>
    <row r="59" spans="1:11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</row>
    <row r="60" spans="1:11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</row>
    <row r="61" spans="1:11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220.6263888888889</v>
      </c>
      <c r="K61" s="17"/>
    </row>
    <row r="62" spans="1:11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458.08341944444447</v>
      </c>
      <c r="K62" s="17"/>
    </row>
    <row r="63" spans="1:11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398.98500000000001</v>
      </c>
      <c r="K63" s="17"/>
    </row>
    <row r="64" spans="1:11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1077.6948083333334</v>
      </c>
      <c r="K64" s="69"/>
    </row>
    <row r="65" spans="1:11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</row>
    <row r="66" spans="1:11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</row>
    <row r="67" spans="1:11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</row>
    <row r="68" spans="1:11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</row>
    <row r="69" spans="1:11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1134.6500000000001</v>
      </c>
      <c r="K69" s="17"/>
    </row>
    <row r="70" spans="1:11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4.7277083333333341</v>
      </c>
      <c r="K70" s="69"/>
    </row>
    <row r="71" spans="1:11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0.3782166666666667</v>
      </c>
      <c r="K71" s="69"/>
    </row>
    <row r="72" spans="1:11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22.062638888888891</v>
      </c>
      <c r="K72" s="94" t="s">
        <v>218</v>
      </c>
    </row>
    <row r="73" spans="1:11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7.4571719444444451</v>
      </c>
      <c r="K73" s="95"/>
    </row>
    <row r="74" spans="1:11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36.308800000000005</v>
      </c>
      <c r="K74" s="69"/>
    </row>
    <row r="75" spans="1:11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70.934535833333342</v>
      </c>
      <c r="K75" s="69"/>
    </row>
    <row r="76" spans="1:11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</row>
    <row r="77" spans="1:11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</row>
    <row r="78" spans="1:11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</row>
    <row r="79" spans="1:11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</row>
    <row r="80" spans="1:11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1134.6500000000001</v>
      </c>
      <c r="K80" s="17"/>
    </row>
    <row r="81" spans="1:11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10.506018518518518</v>
      </c>
      <c r="K81" s="97"/>
    </row>
    <row r="82" spans="1:11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18.784761111111109</v>
      </c>
      <c r="K82" s="97"/>
    </row>
    <row r="83" spans="1:11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0.23638541666666668</v>
      </c>
      <c r="K83" s="69"/>
    </row>
    <row r="84" spans="1:11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0.36876125000000004</v>
      </c>
      <c r="K84" s="69"/>
    </row>
    <row r="85" spans="1:11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0.36836185320000003</v>
      </c>
      <c r="K85" s="69"/>
    </row>
    <row r="86" spans="1:11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10.229329394529749</v>
      </c>
      <c r="K86" s="69"/>
    </row>
    <row r="87" spans="1:11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40.493617544026037</v>
      </c>
      <c r="K87" s="69"/>
    </row>
    <row r="88" spans="1:11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</row>
    <row r="89" spans="1:11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</row>
    <row r="90" spans="1:11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1134.6500000000001</v>
      </c>
      <c r="K90" s="17"/>
    </row>
    <row r="91" spans="1:11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</row>
    <row r="92" spans="1:11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</row>
    <row r="93" spans="1:11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</row>
    <row r="94" spans="1:11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</row>
    <row r="95" spans="1:11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</row>
    <row r="96" spans="1:11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40.493617544026037</v>
      </c>
      <c r="K96" s="17"/>
    </row>
    <row r="97" spans="1:11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</row>
    <row r="98" spans="1:11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40.493617544026037</v>
      </c>
      <c r="K98" s="69"/>
    </row>
    <row r="99" spans="1:11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</row>
    <row r="100" spans="1:11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</row>
    <row r="101" spans="1:11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</row>
    <row r="102" spans="1:11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</row>
    <row r="103" spans="1:11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'Uniforme-EPI'!F241</f>
        <v>0</v>
      </c>
      <c r="K103" s="17"/>
    </row>
    <row r="104" spans="1:11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</row>
    <row r="105" spans="1:11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'Uniforme-EPI'!F248</f>
        <v>0</v>
      </c>
      <c r="K105" s="17"/>
    </row>
    <row r="106" spans="1:11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</row>
    <row r="107" spans="1:11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</row>
    <row r="108" spans="1:11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</row>
    <row r="109" spans="1:11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</row>
    <row r="110" spans="1:11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</row>
    <row r="111" spans="1:11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</row>
    <row r="112" spans="1:11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</row>
    <row r="113" spans="1:11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</row>
    <row r="114" spans="1:11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</row>
    <row r="115" spans="1:11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</row>
    <row r="116" spans="1:11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</row>
    <row r="117" spans="1:11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71.869266857031747</v>
      </c>
      <c r="K117" s="69"/>
    </row>
    <row r="118" spans="1:11" ht="14.25" customHeight="1">
      <c r="A118" s="48"/>
      <c r="B118" s="101" t="s">
        <v>148</v>
      </c>
      <c r="C118" s="148" t="s">
        <v>245</v>
      </c>
      <c r="D118" s="148"/>
      <c r="E118" s="148"/>
      <c r="F118" s="148"/>
      <c r="G118" s="148"/>
      <c r="H118" s="148"/>
      <c r="I118" s="102"/>
      <c r="J118" s="75">
        <v>0</v>
      </c>
      <c r="K118" s="17"/>
    </row>
    <row r="119" spans="1:11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71.869266857031747</v>
      </c>
      <c r="K119" s="69"/>
    </row>
    <row r="120" spans="1:11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</row>
    <row r="121" spans="1:11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</row>
    <row r="122" spans="1:11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</row>
    <row r="123" spans="1:11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</row>
    <row r="124" spans="1:11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1134.6500000000001</v>
      </c>
      <c r="K124" s="69"/>
    </row>
    <row r="125" spans="1:11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1077.6948083333334</v>
      </c>
      <c r="K125" s="17"/>
    </row>
    <row r="126" spans="1:11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70.934535833333342</v>
      </c>
      <c r="K126" s="17"/>
    </row>
    <row r="127" spans="1:11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40.493617544026037</v>
      </c>
      <c r="K127" s="17"/>
    </row>
    <row r="128" spans="1:11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</row>
    <row r="129" spans="1:11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2323.7729617106929</v>
      </c>
      <c r="K129" s="17"/>
    </row>
    <row r="130" spans="1:11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71.869266857031747</v>
      </c>
      <c r="K130" s="17"/>
    </row>
    <row r="131" spans="1:11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2395.6422285677245</v>
      </c>
      <c r="K131" s="17"/>
    </row>
    <row r="132" spans="1:11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2395.6422285677245</v>
      </c>
      <c r="K132" s="17"/>
    </row>
    <row r="133" spans="1:11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</row>
    <row r="134" spans="1:11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2.1113490755455202</v>
      </c>
      <c r="K134" s="69"/>
    </row>
    <row r="135" spans="1:11" ht="12.75" customHeight="1">
      <c r="A135" s="4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</row>
    <row r="136" spans="1:11" ht="12.75" customHeight="1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</row>
    <row r="137" spans="1:11" ht="12.75" customHeight="1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</row>
    <row r="138" spans="1:11" ht="12.75" customHeight="1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</row>
    <row r="139" spans="1:11" ht="12.75" customHeight="1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</row>
    <row r="140" spans="1:11" ht="12.75" customHeight="1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</row>
    <row r="141" spans="1:11" ht="12.75" customHeight="1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</row>
    <row r="142" spans="1:11" ht="12.75" customHeight="1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</row>
    <row r="143" spans="1:11" ht="12.75" customHeight="1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</row>
    <row r="144" spans="1:11" ht="12.75" customHeight="1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</row>
    <row r="145" spans="1:11" ht="12.75" customHeight="1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</row>
    <row r="146" spans="1:11" ht="12.75" customHeight="1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</row>
    <row r="147" spans="1:11" ht="12.75" customHeight="1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</row>
    <row r="148" spans="1:11" ht="12.75" customHeight="1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</row>
    <row r="149" spans="1:11" ht="12.75" customHeight="1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</row>
    <row r="150" spans="1:11" ht="12.75" customHeight="1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</row>
    <row r="151" spans="1:11" ht="12.75" customHeight="1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</row>
    <row r="152" spans="1:11" ht="12.75" customHeight="1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</row>
    <row r="153" spans="1:11" ht="12.75" customHeight="1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</row>
    <row r="154" spans="1:11" ht="12.75" customHeight="1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</row>
    <row r="155" spans="1:11" ht="12.75" customHeight="1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</row>
    <row r="156" spans="1:11" ht="12.75" customHeight="1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</row>
    <row r="157" spans="1:11" ht="12.75" customHeight="1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</row>
    <row r="158" spans="1:11" ht="12.75" customHeight="1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</row>
    <row r="159" spans="1:11" ht="12.75" customHeight="1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</row>
    <row r="160" spans="1:11" ht="12.75" customHeight="1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</row>
    <row r="161" spans="1:11" ht="12.75" customHeight="1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</row>
    <row r="162" spans="1:11" ht="12.75" customHeight="1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</row>
    <row r="163" spans="1:11" ht="12.75" customHeight="1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</row>
    <row r="164" spans="1:11" ht="12.75" customHeight="1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</row>
    <row r="165" spans="1:11" ht="12.75" customHeight="1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</row>
    <row r="166" spans="1:11" ht="12.75" customHeight="1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</row>
    <row r="167" spans="1:11" ht="12.75" customHeight="1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</row>
    <row r="168" spans="1:11" ht="12.75" customHeight="1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</row>
    <row r="169" spans="1:11" ht="12.75" customHeight="1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</row>
    <row r="170" spans="1:11" ht="12.75" customHeight="1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</row>
    <row r="171" spans="1:11" ht="12.75" customHeight="1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</row>
    <row r="172" spans="1:11" ht="12.75" customHeight="1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</row>
    <row r="173" spans="1:11" ht="12.75" customHeight="1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</row>
    <row r="174" spans="1:11" ht="12.75" customHeight="1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</row>
    <row r="175" spans="1:11" ht="12.75" customHeight="1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</row>
    <row r="176" spans="1:11" ht="12.75" customHeight="1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</row>
    <row r="177" spans="1:11" ht="12.75" customHeight="1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</row>
    <row r="178" spans="1:11" ht="12.75" customHeight="1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</row>
    <row r="179" spans="1:11" ht="12.75" customHeight="1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</row>
    <row r="180" spans="1:11" ht="12.75" customHeight="1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</row>
    <row r="181" spans="1:11" ht="12.75" customHeight="1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</row>
    <row r="182" spans="1:11" ht="12.75" customHeight="1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</row>
    <row r="183" spans="1:11" ht="12.75" customHeight="1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</row>
    <row r="184" spans="1:11" ht="12.75" customHeight="1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</row>
    <row r="185" spans="1:11" ht="12.75" customHeight="1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</row>
    <row r="186" spans="1:11" ht="12.75" customHeight="1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</row>
    <row r="187" spans="1:11" ht="12.75" customHeight="1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</row>
    <row r="188" spans="1:11" ht="12.75" customHeight="1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</row>
    <row r="189" spans="1:11" ht="12.75" customHeight="1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</row>
    <row r="190" spans="1:11" ht="12.75" customHeight="1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</row>
    <row r="191" spans="1:11" ht="12.75" customHeight="1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</row>
    <row r="192" spans="1:11" ht="12.75" customHeight="1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</row>
    <row r="193" spans="1:11" ht="12.75" customHeight="1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</row>
    <row r="194" spans="1:11" ht="12.75" customHeight="1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</row>
    <row r="195" spans="1:11" ht="12.75" customHeight="1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</row>
    <row r="196" spans="1:11" ht="12.75" customHeight="1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</row>
    <row r="197" spans="1:11" ht="12.75" customHeight="1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</row>
    <row r="198" spans="1:11" ht="12.75" customHeight="1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</row>
    <row r="199" spans="1:11" ht="12.75" customHeight="1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</row>
    <row r="200" spans="1:11" ht="12.75" customHeight="1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</row>
    <row r="201" spans="1:11" ht="12.75" customHeight="1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</row>
    <row r="202" spans="1:11" ht="12.75" customHeight="1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</row>
    <row r="203" spans="1:11" ht="12.75" customHeight="1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</row>
    <row r="204" spans="1:11" ht="12.75" customHeight="1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</row>
    <row r="205" spans="1:11" ht="12.75" customHeight="1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</row>
    <row r="206" spans="1:11" ht="12.75" customHeight="1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</row>
    <row r="207" spans="1:11" ht="12.75" customHeight="1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</row>
    <row r="208" spans="1:11" ht="12.75" customHeight="1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</row>
    <row r="209" spans="1:11" ht="12.75" customHeight="1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</row>
    <row r="210" spans="1:11" ht="12.75" customHeight="1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</row>
    <row r="211" spans="1:11" ht="12.75" customHeight="1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</row>
    <row r="212" spans="1:11" ht="12.75" customHeight="1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</row>
    <row r="213" spans="1:11" ht="12.75" customHeight="1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</row>
    <row r="214" spans="1:11" ht="12.75" customHeight="1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</row>
    <row r="215" spans="1:11" ht="12.75" customHeight="1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</row>
    <row r="216" spans="1:11" ht="12.75" customHeight="1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</row>
    <row r="217" spans="1:11" ht="12.75" customHeight="1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</row>
    <row r="218" spans="1:11" ht="12.75" customHeight="1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</row>
    <row r="219" spans="1:11" ht="12.75" customHeight="1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</row>
    <row r="220" spans="1:11" ht="12.75" customHeight="1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</row>
    <row r="221" spans="1:11" ht="12.75" customHeight="1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</row>
    <row r="222" spans="1:11" ht="12.75" customHeight="1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</row>
    <row r="223" spans="1:11" ht="12.75" customHeight="1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</row>
    <row r="224" spans="1:11" ht="12.75" customHeight="1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</row>
    <row r="225" spans="1:11" ht="12.75" customHeight="1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</row>
    <row r="226" spans="1:11" ht="12.75" customHeight="1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</row>
    <row r="227" spans="1:11" ht="12.75" customHeight="1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</row>
    <row r="228" spans="1:11" ht="12.75" customHeight="1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</row>
    <row r="229" spans="1:11" ht="12.75" customHeight="1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</row>
    <row r="230" spans="1:11" ht="12.75" customHeight="1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</row>
    <row r="231" spans="1:11" ht="12.75" customHeight="1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</row>
    <row r="232" spans="1:11" ht="12.75" customHeight="1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</row>
    <row r="233" spans="1:11" ht="12.75" customHeight="1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</row>
    <row r="234" spans="1:11" ht="12.75" customHeight="1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</row>
    <row r="235" spans="1:11" ht="12.75" customHeight="1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</row>
    <row r="236" spans="1:11" ht="12.75" customHeight="1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</row>
    <row r="237" spans="1:11" ht="12.75" customHeight="1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</row>
    <row r="238" spans="1:11" ht="12.75" customHeight="1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</row>
    <row r="239" spans="1:11" ht="12.75" customHeight="1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</row>
    <row r="240" spans="1:11" ht="12.75" customHeight="1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</row>
    <row r="241" spans="1:11" ht="12.75" customHeight="1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</row>
    <row r="242" spans="1:11" ht="12.75" customHeight="1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</row>
    <row r="243" spans="1:11" ht="12.75" customHeight="1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</row>
    <row r="244" spans="1:11" ht="12.75" customHeight="1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</row>
    <row r="245" spans="1:11" ht="12.75" customHeight="1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</row>
    <row r="246" spans="1:11" ht="12.75" customHeight="1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</row>
    <row r="247" spans="1:11" ht="12.75" customHeight="1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</row>
    <row r="248" spans="1:11" ht="12.75" customHeight="1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</row>
    <row r="249" spans="1:11" ht="12.75" customHeight="1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</row>
    <row r="250" spans="1:11" ht="12.75" customHeight="1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</row>
    <row r="251" spans="1:11" ht="12.75" customHeight="1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</row>
    <row r="252" spans="1:11" ht="12.75" customHeight="1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</row>
    <row r="253" spans="1:11" ht="12.75" customHeight="1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</row>
    <row r="254" spans="1:11" ht="12.75" customHeight="1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</row>
    <row r="255" spans="1:11" ht="12.75" customHeight="1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</row>
    <row r="256" spans="1:11" ht="12.75" customHeight="1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</row>
    <row r="257" spans="1:11" ht="12.75" customHeight="1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</row>
    <row r="258" spans="1:11" ht="12.75" customHeight="1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</row>
    <row r="259" spans="1:11" ht="12.75" customHeight="1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</row>
    <row r="260" spans="1:11" ht="12.75" customHeight="1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</row>
    <row r="261" spans="1:11" ht="12.75" customHeight="1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</row>
    <row r="262" spans="1:11" ht="12.75" customHeight="1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</row>
    <row r="263" spans="1:11" ht="12.7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</row>
    <row r="264" spans="1:11" ht="12.7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</row>
    <row r="265" spans="1:11" ht="12.7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</row>
    <row r="266" spans="1:11" ht="12.7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</row>
    <row r="267" spans="1:11" ht="12.7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</row>
    <row r="268" spans="1:11" ht="12.7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</row>
    <row r="269" spans="1:11" ht="12.7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</row>
    <row r="270" spans="1:11" ht="12.7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</row>
    <row r="271" spans="1:11" ht="12.7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</row>
    <row r="272" spans="1:11" ht="12.7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</row>
    <row r="273" spans="1:11" ht="12.7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</row>
    <row r="274" spans="1:11" ht="12.7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</row>
    <row r="275" spans="1:11" ht="12.7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</row>
    <row r="276" spans="1:11" ht="12.7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</row>
    <row r="277" spans="1:11" ht="12.7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</row>
    <row r="278" spans="1:11" ht="12.7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</row>
    <row r="279" spans="1:11" ht="12.7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</row>
    <row r="280" spans="1:11" ht="12.7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</row>
    <row r="281" spans="1:11" ht="12.7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</row>
    <row r="282" spans="1:11" ht="12.7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</row>
    <row r="283" spans="1:11" ht="12.7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</row>
    <row r="284" spans="1:11" ht="12.7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</row>
    <row r="285" spans="1:11" ht="12.7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</row>
    <row r="286" spans="1:11" ht="12.7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</row>
    <row r="287" spans="1:11" ht="12.7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</row>
    <row r="288" spans="1:11" ht="12.7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</row>
    <row r="289" spans="1:11" ht="12.7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</row>
    <row r="290" spans="1:11" ht="12.7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</row>
    <row r="291" spans="1:11" ht="12.7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</row>
    <row r="292" spans="1:11" ht="12.7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</row>
    <row r="293" spans="1:11" ht="12.7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</row>
    <row r="294" spans="1:11" ht="12.7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</row>
    <row r="295" spans="1:11" ht="12.7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</row>
    <row r="296" spans="1:11" ht="12.7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</row>
    <row r="297" spans="1:11" ht="12.7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</row>
    <row r="298" spans="1:11" ht="12.7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</row>
    <row r="299" spans="1:11" ht="12.7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</row>
    <row r="300" spans="1:11" ht="12.7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</row>
    <row r="301" spans="1:11" ht="12.7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</row>
    <row r="302" spans="1:11" ht="12.7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</row>
    <row r="303" spans="1:11" ht="12.7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</row>
    <row r="304" spans="1:11" ht="12.7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</row>
    <row r="305" spans="1:11" ht="12.7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</row>
    <row r="306" spans="1:11" ht="12.7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</row>
    <row r="307" spans="1:11" ht="12.7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</row>
    <row r="308" spans="1:11" ht="12.7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</row>
    <row r="309" spans="1:11" ht="12.7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</row>
    <row r="310" spans="1:11" ht="12.7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</row>
    <row r="311" spans="1:11" ht="12.7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</row>
    <row r="312" spans="1:11" ht="12.7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</row>
    <row r="313" spans="1:11" ht="12.7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</row>
    <row r="314" spans="1:11" ht="12.7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</row>
    <row r="315" spans="1:11" ht="12.7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</row>
    <row r="316" spans="1:11" ht="12.7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</row>
    <row r="317" spans="1:11" ht="12.7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</row>
    <row r="318" spans="1:11" ht="12.7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</row>
    <row r="319" spans="1:11" ht="12.7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</row>
    <row r="320" spans="1:11" ht="12.7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</row>
    <row r="321" spans="1:11" ht="12.7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</row>
    <row r="322" spans="1:11" ht="12.7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</row>
    <row r="323" spans="1:11" ht="12.7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</row>
    <row r="324" spans="1:11" ht="12.7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</row>
    <row r="325" spans="1:11" ht="12.7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</row>
    <row r="326" spans="1:11" ht="12.7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</row>
    <row r="327" spans="1:11" ht="12.7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</row>
    <row r="328" spans="1:11" ht="12.7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</row>
    <row r="329" spans="1:11" ht="12.7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</row>
    <row r="330" spans="1:11" ht="12.7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</row>
    <row r="331" spans="1:11" ht="12.7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</row>
    <row r="332" spans="1:11" ht="12.7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</row>
    <row r="333" spans="1:11" ht="12.7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</row>
    <row r="334" spans="1:11" ht="12.7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</row>
    <row r="335" spans="1:11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</row>
    <row r="336" spans="1:11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</row>
    <row r="337" spans="1:11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</row>
    <row r="338" spans="1:11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</row>
    <row r="339" spans="1:11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</row>
    <row r="340" spans="1:11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</row>
    <row r="341" spans="1:11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</row>
    <row r="342" spans="1:11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</row>
    <row r="343" spans="1:11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</row>
    <row r="344" spans="1:11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</row>
    <row r="345" spans="1:11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</row>
    <row r="346" spans="1:11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</row>
    <row r="347" spans="1:11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</row>
    <row r="348" spans="1:11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</row>
    <row r="349" spans="1:11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</row>
    <row r="350" spans="1:11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</row>
    <row r="351" spans="1:11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</row>
    <row r="352" spans="1:11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</row>
    <row r="353" spans="1:11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</row>
    <row r="354" spans="1:11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</row>
    <row r="355" spans="1:11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</row>
    <row r="356" spans="1:11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</row>
    <row r="357" spans="1:11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</row>
    <row r="358" spans="1:11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</row>
    <row r="359" spans="1:11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</row>
    <row r="360" spans="1:11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</row>
    <row r="361" spans="1:11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</row>
    <row r="362" spans="1:11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</row>
    <row r="363" spans="1:11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</row>
    <row r="364" spans="1:11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</row>
    <row r="365" spans="1:11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</row>
    <row r="366" spans="1:11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</row>
    <row r="367" spans="1:11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</row>
    <row r="368" spans="1:11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</row>
    <row r="369" spans="1:11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</row>
    <row r="370" spans="1:11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</row>
    <row r="371" spans="1:11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</row>
    <row r="372" spans="1:11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</row>
    <row r="373" spans="1:11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</row>
    <row r="374" spans="1:11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</row>
    <row r="375" spans="1:11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</row>
    <row r="376" spans="1:11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</row>
    <row r="377" spans="1:11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</row>
    <row r="378" spans="1:11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</row>
    <row r="379" spans="1:11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</row>
    <row r="380" spans="1:11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</row>
    <row r="381" spans="1:11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</row>
    <row r="382" spans="1:11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</row>
    <row r="383" spans="1:11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</row>
    <row r="384" spans="1:11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</row>
    <row r="385" spans="1:11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</row>
    <row r="386" spans="1:11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</row>
    <row r="387" spans="1:11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</row>
    <row r="388" spans="1:11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</row>
    <row r="389" spans="1:11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</row>
    <row r="390" spans="1:11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</row>
    <row r="391" spans="1:11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</row>
    <row r="392" spans="1:11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</row>
    <row r="393" spans="1:11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</row>
    <row r="394" spans="1:11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</row>
    <row r="395" spans="1:11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</row>
    <row r="396" spans="1:11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</row>
    <row r="397" spans="1:11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</row>
    <row r="398" spans="1:11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</row>
    <row r="399" spans="1:11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</row>
    <row r="400" spans="1:11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</row>
    <row r="401" spans="1:11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</row>
    <row r="402" spans="1:11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</row>
    <row r="403" spans="1:11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</row>
    <row r="404" spans="1:11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</row>
    <row r="405" spans="1:11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</row>
    <row r="406" spans="1:11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</row>
    <row r="407" spans="1:11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</row>
    <row r="408" spans="1:11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</row>
    <row r="409" spans="1:11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</row>
    <row r="410" spans="1:11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</row>
    <row r="411" spans="1:11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</row>
    <row r="412" spans="1:11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</row>
    <row r="413" spans="1:11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</row>
    <row r="414" spans="1:11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</row>
    <row r="415" spans="1:11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</row>
    <row r="416" spans="1:11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</row>
    <row r="417" spans="1:11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</row>
    <row r="418" spans="1:11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</row>
    <row r="419" spans="1:11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</row>
    <row r="420" spans="1:11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</row>
    <row r="421" spans="1:11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</row>
    <row r="422" spans="1:11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</row>
    <row r="423" spans="1:11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</row>
    <row r="424" spans="1:11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</row>
    <row r="425" spans="1:11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</row>
    <row r="426" spans="1:11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</row>
    <row r="427" spans="1:11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</row>
    <row r="428" spans="1:11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</row>
    <row r="429" spans="1:11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</row>
    <row r="430" spans="1:11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</row>
    <row r="431" spans="1:11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</row>
    <row r="432" spans="1:11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</row>
    <row r="433" spans="1:11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</row>
    <row r="434" spans="1:11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</row>
    <row r="435" spans="1:11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</row>
    <row r="436" spans="1:11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</row>
    <row r="437" spans="1:11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</row>
    <row r="438" spans="1:11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</row>
    <row r="439" spans="1:11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</row>
    <row r="440" spans="1:11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</row>
    <row r="441" spans="1:11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</row>
    <row r="442" spans="1:11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</row>
    <row r="443" spans="1:11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</row>
    <row r="444" spans="1:11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</row>
    <row r="445" spans="1:11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</row>
    <row r="446" spans="1:11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</row>
    <row r="447" spans="1:11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</row>
    <row r="448" spans="1:11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</row>
    <row r="449" spans="1:11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</row>
    <row r="450" spans="1:11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</row>
    <row r="451" spans="1:11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</row>
    <row r="452" spans="1:11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</row>
    <row r="453" spans="1:11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</row>
    <row r="454" spans="1:11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</row>
    <row r="455" spans="1:11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</row>
    <row r="456" spans="1:11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</row>
    <row r="457" spans="1:11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</row>
    <row r="458" spans="1:11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</row>
    <row r="459" spans="1:11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</row>
    <row r="460" spans="1:11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</row>
    <row r="461" spans="1:11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</row>
    <row r="462" spans="1:11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</row>
    <row r="463" spans="1:11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</row>
    <row r="464" spans="1:11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</row>
    <row r="465" spans="1:11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</row>
    <row r="466" spans="1:11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</row>
    <row r="467" spans="1:11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</row>
    <row r="468" spans="1:11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</row>
    <row r="469" spans="1:11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</row>
    <row r="470" spans="1:11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</row>
    <row r="471" spans="1:11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</row>
    <row r="472" spans="1:11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</row>
    <row r="473" spans="1:11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</row>
    <row r="474" spans="1:11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</row>
    <row r="475" spans="1:11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</row>
    <row r="476" spans="1:11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</row>
    <row r="477" spans="1:11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</row>
    <row r="478" spans="1:11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</row>
    <row r="479" spans="1:11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</row>
    <row r="480" spans="1:11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</row>
    <row r="481" spans="1:11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</row>
    <row r="482" spans="1:11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</row>
    <row r="483" spans="1:11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</row>
    <row r="484" spans="1:11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</row>
    <row r="485" spans="1:11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</row>
    <row r="486" spans="1:11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</row>
    <row r="487" spans="1:11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</row>
    <row r="488" spans="1:11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</row>
    <row r="489" spans="1:11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</row>
    <row r="490" spans="1:11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</row>
    <row r="491" spans="1:11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</row>
    <row r="492" spans="1:11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</row>
    <row r="493" spans="1:11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</row>
    <row r="494" spans="1:11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</row>
    <row r="495" spans="1:11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</row>
    <row r="496" spans="1:11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</row>
    <row r="497" spans="1:11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</row>
    <row r="498" spans="1:11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</row>
    <row r="499" spans="1:11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</row>
    <row r="500" spans="1:11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</row>
    <row r="501" spans="1:11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</row>
    <row r="502" spans="1:11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</row>
    <row r="503" spans="1:11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</row>
    <row r="504" spans="1:11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</row>
    <row r="505" spans="1:11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</row>
    <row r="506" spans="1:11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</row>
    <row r="507" spans="1:11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</row>
    <row r="508" spans="1:11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</row>
    <row r="509" spans="1:11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</row>
    <row r="510" spans="1:11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</row>
    <row r="511" spans="1:11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</row>
    <row r="512" spans="1:11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</row>
    <row r="513" spans="1:11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</row>
    <row r="514" spans="1:11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</row>
    <row r="515" spans="1:11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</row>
    <row r="516" spans="1:11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</row>
    <row r="517" spans="1:11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</row>
    <row r="518" spans="1:11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</row>
    <row r="519" spans="1:11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</row>
    <row r="520" spans="1:11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</row>
    <row r="521" spans="1:11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</row>
    <row r="522" spans="1:11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</row>
    <row r="523" spans="1:11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</row>
    <row r="524" spans="1:11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</row>
    <row r="525" spans="1:11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</row>
    <row r="526" spans="1:11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</row>
    <row r="527" spans="1:11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</row>
    <row r="528" spans="1:11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</row>
    <row r="529" spans="1:11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</row>
    <row r="530" spans="1:11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</row>
    <row r="531" spans="1:11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</row>
    <row r="532" spans="1:11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</row>
    <row r="533" spans="1:11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</row>
    <row r="534" spans="1:11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</row>
    <row r="535" spans="1:11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</row>
    <row r="536" spans="1:11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</row>
    <row r="537" spans="1:11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</row>
    <row r="538" spans="1:11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</row>
    <row r="539" spans="1:11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</row>
    <row r="540" spans="1:11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</row>
    <row r="541" spans="1:11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</row>
    <row r="542" spans="1:11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</row>
    <row r="543" spans="1:11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</row>
    <row r="544" spans="1:11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</row>
    <row r="545" spans="1:11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</row>
    <row r="546" spans="1:11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</row>
    <row r="547" spans="1:11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</row>
    <row r="548" spans="1:11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</row>
    <row r="549" spans="1:11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</row>
    <row r="550" spans="1:11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</row>
    <row r="551" spans="1:11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</row>
    <row r="552" spans="1:11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</row>
    <row r="553" spans="1:11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</row>
    <row r="554" spans="1:11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</row>
    <row r="555" spans="1:11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</row>
    <row r="556" spans="1:11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</row>
    <row r="557" spans="1:11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</row>
    <row r="558" spans="1:11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</row>
    <row r="559" spans="1:11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</row>
    <row r="560" spans="1:11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</row>
    <row r="561" spans="1:11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</row>
    <row r="562" spans="1:11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</row>
    <row r="563" spans="1:11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</row>
    <row r="564" spans="1:11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</row>
    <row r="565" spans="1:11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</row>
    <row r="566" spans="1:11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</row>
    <row r="567" spans="1:11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</row>
    <row r="568" spans="1:11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</row>
    <row r="569" spans="1:11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</row>
    <row r="570" spans="1:11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</row>
    <row r="571" spans="1:11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</row>
    <row r="572" spans="1:11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</row>
    <row r="573" spans="1:11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</row>
    <row r="574" spans="1:11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</row>
    <row r="575" spans="1:11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</row>
    <row r="576" spans="1:11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</row>
    <row r="577" spans="1:11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</row>
    <row r="578" spans="1:11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</row>
    <row r="579" spans="1:11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</row>
    <row r="580" spans="1:11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</row>
    <row r="581" spans="1:11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</row>
    <row r="582" spans="1:11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</row>
    <row r="583" spans="1:11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</row>
    <row r="584" spans="1:11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</row>
    <row r="585" spans="1:11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</row>
    <row r="586" spans="1:11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</row>
    <row r="587" spans="1:11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</row>
    <row r="588" spans="1:11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</row>
    <row r="589" spans="1:11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</row>
    <row r="590" spans="1:11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</row>
    <row r="591" spans="1:11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</row>
    <row r="592" spans="1:11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</row>
    <row r="593" spans="1:11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</row>
    <row r="594" spans="1:11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</row>
    <row r="595" spans="1:11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</row>
    <row r="596" spans="1:11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</row>
    <row r="597" spans="1:11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</row>
    <row r="598" spans="1:11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</row>
    <row r="599" spans="1:11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</row>
    <row r="600" spans="1:11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</row>
    <row r="601" spans="1:11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</row>
    <row r="602" spans="1:11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</row>
    <row r="603" spans="1:11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</row>
    <row r="604" spans="1:11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</row>
    <row r="605" spans="1:11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</row>
    <row r="606" spans="1:11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</row>
    <row r="607" spans="1:11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</row>
    <row r="608" spans="1:11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</row>
    <row r="609" spans="1:11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</row>
    <row r="610" spans="1:11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</row>
    <row r="611" spans="1:11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</row>
    <row r="612" spans="1:11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</row>
    <row r="613" spans="1:11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</row>
    <row r="614" spans="1:11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</row>
    <row r="615" spans="1:11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</row>
    <row r="616" spans="1:11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</row>
    <row r="617" spans="1:11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</row>
    <row r="618" spans="1:11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</row>
    <row r="619" spans="1:11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</row>
    <row r="620" spans="1:11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</row>
    <row r="621" spans="1:11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</row>
    <row r="622" spans="1:11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</row>
    <row r="623" spans="1:11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</row>
    <row r="624" spans="1:11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</row>
    <row r="625" spans="1:11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</row>
    <row r="626" spans="1:11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</row>
    <row r="627" spans="1:11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</row>
    <row r="628" spans="1:11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</row>
    <row r="629" spans="1:11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</row>
    <row r="630" spans="1:11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</row>
    <row r="631" spans="1:11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</row>
    <row r="632" spans="1:11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</row>
    <row r="633" spans="1:11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</row>
    <row r="634" spans="1:11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</row>
    <row r="635" spans="1:11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</row>
    <row r="636" spans="1:11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</row>
    <row r="637" spans="1:11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</row>
    <row r="638" spans="1:11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</row>
    <row r="639" spans="1:11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</row>
    <row r="640" spans="1:11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</row>
    <row r="641" spans="1:11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</row>
    <row r="642" spans="1:11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</row>
    <row r="643" spans="1:11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</row>
    <row r="644" spans="1:11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</row>
    <row r="645" spans="1:11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</row>
    <row r="646" spans="1:11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</row>
    <row r="647" spans="1:11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</row>
    <row r="648" spans="1:11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</row>
    <row r="649" spans="1:11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</row>
    <row r="650" spans="1:11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</row>
    <row r="651" spans="1:11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</row>
    <row r="652" spans="1:11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</row>
    <row r="653" spans="1:11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</row>
    <row r="654" spans="1:11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</row>
    <row r="655" spans="1:11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</row>
    <row r="656" spans="1:11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</row>
    <row r="657" spans="1:11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</row>
    <row r="658" spans="1:11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</row>
  </sheetData>
  <sheetProtection password="C59B" sheet="1" objects="1" scenarios="1"/>
  <mergeCells count="121">
    <mergeCell ref="B131:I131"/>
    <mergeCell ref="C132:H132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9" firstPageNumber="0" orientation="portrait" horizontalDpi="300" verticalDpi="300" r:id="rId1"/>
  <headerFooter>
    <oddHeader>&amp;C&amp;A</oddHeader>
    <oddFooter>&amp;CPágina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T1000"/>
  <sheetViews>
    <sheetView showGridLines="0" topLeftCell="A106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0.5703125" customWidth="1"/>
    <col min="11" max="11" width="24" customWidth="1"/>
    <col min="12" max="20" width="7.85546875" customWidth="1"/>
    <col min="1019" max="1024" width="11.5703125" customWidth="1"/>
  </cols>
  <sheetData>
    <row r="1" spans="1:20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</row>
    <row r="2" spans="1:20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</row>
    <row r="3" spans="1:20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</row>
    <row r="4" spans="1:20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</row>
    <row r="5" spans="1:20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334</v>
      </c>
      <c r="K5" s="16"/>
      <c r="L5" s="48"/>
      <c r="M5" s="48"/>
      <c r="N5" s="48"/>
      <c r="O5" s="48"/>
      <c r="P5" s="48"/>
      <c r="Q5" s="48"/>
      <c r="R5" s="48"/>
      <c r="S5" s="48"/>
      <c r="T5" s="48"/>
    </row>
    <row r="6" spans="1:20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</row>
    <row r="7" spans="1:20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</row>
    <row r="8" spans="1:20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</row>
    <row r="9" spans="1:20" ht="12.75" customHeight="1">
      <c r="A9" s="48"/>
      <c r="B9" s="148" t="s">
        <v>151</v>
      </c>
      <c r="C9" s="148"/>
      <c r="D9" s="148"/>
      <c r="E9" s="50" t="s">
        <v>152</v>
      </c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</row>
    <row r="10" spans="1:20" ht="12.75" customHeight="1">
      <c r="A10" s="48"/>
      <c r="B10" s="149" t="s">
        <v>335</v>
      </c>
      <c r="C10" s="149"/>
      <c r="D10" s="149"/>
      <c r="E10" s="50" t="s">
        <v>3</v>
      </c>
      <c r="F10" s="149">
        <v>1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</row>
    <row r="11" spans="1:20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</row>
    <row r="12" spans="1:20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</row>
    <row r="13" spans="1:20" ht="25.5" customHeight="1">
      <c r="A13" s="48"/>
      <c r="B13" s="58">
        <v>1</v>
      </c>
      <c r="C13" s="150" t="s">
        <v>156</v>
      </c>
      <c r="D13" s="150"/>
      <c r="E13" s="150"/>
      <c r="F13" s="150"/>
      <c r="G13" s="150"/>
      <c r="H13" s="150"/>
      <c r="I13" s="150"/>
      <c r="J13" s="58" t="str">
        <f>B10</f>
        <v>Operador de Copiadora Diurno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</row>
    <row r="14" spans="1:20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336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</row>
    <row r="15" spans="1:20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1238.0899999999999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</row>
    <row r="16" spans="1:20" ht="38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297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</row>
    <row r="17" spans="1:20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337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</row>
    <row r="18" spans="1:20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44197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</row>
    <row r="19" spans="1:20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</row>
    <row r="20" spans="1:20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</row>
    <row r="21" spans="1:20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</row>
    <row r="22" spans="1:20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</row>
    <row r="23" spans="1:20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1238.0899999999999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</row>
    <row r="24" spans="1:20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</row>
    <row r="25" spans="1:20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66"/>
      <c r="J25" s="65">
        <f>998*I25</f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</row>
    <row r="26" spans="1:20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</row>
    <row r="27" spans="1:20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</row>
    <row r="28" spans="1:20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1238.0899999999999</v>
      </c>
      <c r="K28" s="69"/>
      <c r="L28" s="48"/>
      <c r="M28" s="48"/>
      <c r="N28" s="48"/>
      <c r="O28" s="48"/>
      <c r="P28" s="48"/>
      <c r="Q28" s="48"/>
      <c r="R28" s="48"/>
      <c r="S28" s="48"/>
      <c r="T28" s="48"/>
    </row>
    <row r="29" spans="1:20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  <c r="R29" s="48"/>
      <c r="S29" s="48"/>
      <c r="T29" s="48"/>
    </row>
    <row r="30" spans="1:20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  <c r="R30" s="48"/>
      <c r="S30" s="48"/>
      <c r="T30" s="48"/>
    </row>
    <row r="31" spans="1:20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  <c r="R31" s="48"/>
      <c r="S31" s="48"/>
      <c r="T31" s="48"/>
    </row>
    <row r="32" spans="1:20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</row>
    <row r="33" spans="1:20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98">
        <f>J28</f>
        <v>1238.0899999999999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</row>
    <row r="34" spans="1:20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103.17416666666665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</row>
    <row r="35" spans="1:20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137.56555555555553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</row>
    <row r="36" spans="1:20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240.73972222222218</v>
      </c>
      <c r="K36" s="69"/>
      <c r="L36" s="48"/>
      <c r="M36" s="48"/>
      <c r="N36" s="48"/>
      <c r="O36" s="48"/>
      <c r="P36" s="48"/>
      <c r="Q36" s="48"/>
      <c r="R36" s="48"/>
      <c r="S36" s="48"/>
      <c r="T36" s="48"/>
    </row>
    <row r="37" spans="1:20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  <c r="R37" s="48"/>
      <c r="S37" s="48"/>
      <c r="T37" s="48"/>
    </row>
    <row r="38" spans="1:20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</row>
    <row r="39" spans="1:20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1478.829722222222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</row>
    <row r="40" spans="1:20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295.76594444444441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</row>
    <row r="41" spans="1:20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36.970743055555552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</row>
    <row r="42" spans="1:20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</row>
    <row r="43" spans="1:20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22.182445833333329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</row>
    <row r="44" spans="1:20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14.788297222222221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</row>
    <row r="45" spans="1:20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8.8729783333333323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</row>
    <row r="46" spans="1:20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2.957659444444444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</row>
    <row r="47" spans="1:20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118.30637777777777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</row>
    <row r="48" spans="1:20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499.84444611111104</v>
      </c>
      <c r="K48" s="69"/>
      <c r="L48" s="48"/>
      <c r="M48" s="48"/>
      <c r="N48" s="48"/>
      <c r="O48" s="48"/>
      <c r="P48" s="48"/>
      <c r="Q48" s="48"/>
      <c r="R48" s="48"/>
      <c r="S48" s="48"/>
      <c r="T48" s="48"/>
    </row>
    <row r="49" spans="1:20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  <c r="R49" s="48"/>
      <c r="S49" s="48"/>
      <c r="T49" s="48"/>
    </row>
    <row r="50" spans="1:20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</row>
    <row r="51" spans="1:20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94.714600000000004</v>
      </c>
      <c r="K51" s="89"/>
      <c r="L51" s="87"/>
      <c r="M51" s="87"/>
      <c r="N51" s="87"/>
      <c r="O51" s="87"/>
      <c r="P51" s="87"/>
      <c r="Q51" s="87"/>
      <c r="R51" s="87"/>
      <c r="S51" s="87"/>
      <c r="T51" s="87"/>
    </row>
    <row r="52" spans="1:20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22.28</v>
      </c>
      <c r="J52" s="65">
        <f>I52*26*0.8</f>
        <v>463.42399999999998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</row>
    <row r="53" spans="1:20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</row>
    <row r="54" spans="1:20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47"/>
      <c r="L54" s="48"/>
      <c r="M54" s="48"/>
      <c r="N54" s="48"/>
      <c r="O54" s="48"/>
      <c r="P54" s="48"/>
      <c r="Q54" s="48"/>
      <c r="R54" s="48"/>
      <c r="S54" s="48"/>
      <c r="T54" s="48"/>
    </row>
    <row r="55" spans="1:20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f>I55*0.7</f>
        <v>0</v>
      </c>
      <c r="K55" s="91"/>
      <c r="L55" s="48"/>
      <c r="M55" s="48"/>
      <c r="N55" s="48"/>
      <c r="O55" s="48"/>
      <c r="P55" s="48"/>
      <c r="Q55" s="48"/>
      <c r="R55" s="48"/>
      <c r="S55" s="48"/>
      <c r="T55" s="48"/>
    </row>
    <row r="56" spans="1:20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v>38.159999999999997</v>
      </c>
      <c r="K56" s="92"/>
      <c r="L56" s="48"/>
      <c r="M56" s="48"/>
      <c r="N56" s="48"/>
      <c r="O56" s="48"/>
      <c r="P56" s="48"/>
      <c r="Q56" s="48"/>
      <c r="R56" s="48"/>
      <c r="S56" s="48"/>
      <c r="T56" s="48"/>
    </row>
    <row r="57" spans="1:20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596.29859999999996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</row>
    <row r="58" spans="1:20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  <c r="R58" s="48"/>
      <c r="S58" s="48"/>
      <c r="T58" s="48"/>
    </row>
    <row r="59" spans="1:20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  <c r="R59" s="48"/>
      <c r="S59" s="48"/>
      <c r="T59" s="48"/>
    </row>
    <row r="60" spans="1:20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</row>
    <row r="61" spans="1:20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240.73972222222218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</row>
    <row r="62" spans="1:20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499.84444611111104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</row>
    <row r="63" spans="1:20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596.29859999999996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</row>
    <row r="64" spans="1:20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1336.8827683333332</v>
      </c>
      <c r="K64" s="69"/>
      <c r="L64" s="87"/>
      <c r="M64" s="87"/>
      <c r="N64" s="87"/>
      <c r="O64" s="87"/>
      <c r="P64" s="87"/>
      <c r="Q64" s="87"/>
      <c r="R64" s="87"/>
      <c r="S64" s="87"/>
      <c r="T64" s="87"/>
    </row>
    <row r="65" spans="1:20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48"/>
      <c r="M65" s="48"/>
      <c r="N65" s="48"/>
      <c r="O65" s="48"/>
      <c r="P65" s="48"/>
      <c r="Q65" s="48"/>
      <c r="R65" s="48"/>
      <c r="S65" s="48"/>
      <c r="T65" s="48"/>
    </row>
    <row r="66" spans="1:20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48"/>
      <c r="M66" s="48"/>
      <c r="N66" s="48"/>
      <c r="O66" s="48"/>
      <c r="P66" s="48"/>
      <c r="Q66" s="48"/>
      <c r="R66" s="48"/>
      <c r="S66" s="48"/>
      <c r="T66" s="48"/>
    </row>
    <row r="67" spans="1:20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  <c r="R67" s="48"/>
      <c r="S67" s="48"/>
      <c r="T67" s="48"/>
    </row>
    <row r="68" spans="1:20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</row>
    <row r="69" spans="1:20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1238.0899999999999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</row>
    <row r="70" spans="1:20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5.1587083333333332</v>
      </c>
      <c r="K70" s="69"/>
      <c r="L70" s="48"/>
      <c r="M70" s="48"/>
      <c r="N70" s="48"/>
      <c r="O70" s="48"/>
      <c r="P70" s="48"/>
      <c r="Q70" s="48"/>
      <c r="R70" s="48"/>
      <c r="S70" s="48"/>
      <c r="T70" s="48"/>
    </row>
    <row r="71" spans="1:20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0.4126966666666666</v>
      </c>
      <c r="K71" s="69"/>
      <c r="L71" s="48"/>
      <c r="M71" s="48"/>
      <c r="N71" s="48"/>
      <c r="O71" s="48"/>
      <c r="P71" s="48"/>
      <c r="Q71" s="48"/>
      <c r="R71" s="48"/>
      <c r="S71" s="48"/>
      <c r="T71" s="48"/>
    </row>
    <row r="72" spans="1:20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24.073972222222221</v>
      </c>
      <c r="K72" s="94" t="s">
        <v>218</v>
      </c>
      <c r="L72" s="48"/>
      <c r="M72" s="48"/>
      <c r="N72" s="48"/>
      <c r="O72" s="48"/>
      <c r="P72" s="48"/>
      <c r="Q72" s="48"/>
      <c r="R72" s="48"/>
      <c r="S72" s="48"/>
      <c r="T72" s="48"/>
    </row>
    <row r="73" spans="1:20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8.1370026111111109</v>
      </c>
      <c r="K73" s="95"/>
      <c r="L73" s="48"/>
      <c r="M73" s="48"/>
      <c r="N73" s="48"/>
      <c r="O73" s="48"/>
      <c r="P73" s="48"/>
      <c r="Q73" s="48"/>
      <c r="R73" s="48"/>
      <c r="S73" s="48"/>
      <c r="T73" s="48"/>
    </row>
    <row r="74" spans="1:20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39.618879999999997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</row>
    <row r="75" spans="1:20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77.401259833333327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</row>
    <row r="76" spans="1:20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  <c r="M76" s="87"/>
      <c r="N76" s="87"/>
      <c r="O76" s="87"/>
      <c r="P76" s="87"/>
      <c r="Q76" s="87"/>
      <c r="R76" s="87"/>
      <c r="S76" s="87"/>
      <c r="T76" s="87"/>
    </row>
    <row r="77" spans="1:20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  <c r="M77" s="87"/>
      <c r="N77" s="87"/>
      <c r="O77" s="87"/>
      <c r="P77" s="87"/>
      <c r="Q77" s="87"/>
      <c r="R77" s="87"/>
      <c r="S77" s="87"/>
      <c r="T77" s="87"/>
    </row>
    <row r="78" spans="1:20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  <c r="R78" s="48"/>
      <c r="S78" s="48"/>
      <c r="T78" s="48"/>
    </row>
    <row r="79" spans="1:20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1238.0899999999999</v>
      </c>
      <c r="K80" s="17"/>
      <c r="L80" s="48"/>
      <c r="M80" s="48"/>
      <c r="N80" s="48"/>
      <c r="O80" s="48"/>
      <c r="P80" s="48"/>
      <c r="Q80" s="48"/>
      <c r="R80" s="48"/>
      <c r="S80" s="48"/>
      <c r="T80" s="48"/>
    </row>
    <row r="81" spans="1:20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11.463796296296294</v>
      </c>
      <c r="K81" s="97"/>
      <c r="L81" s="48"/>
      <c r="M81" s="48"/>
      <c r="N81" s="48"/>
      <c r="O81" s="48"/>
      <c r="P81" s="48"/>
      <c r="Q81" s="48"/>
      <c r="R81" s="48"/>
      <c r="S81" s="48"/>
      <c r="T81" s="48"/>
    </row>
    <row r="82" spans="1:20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20.497267777777772</v>
      </c>
      <c r="K82" s="97"/>
      <c r="L82" s="48"/>
      <c r="M82" s="48"/>
      <c r="N82" s="48"/>
      <c r="O82" s="48"/>
      <c r="P82" s="48"/>
      <c r="Q82" s="48"/>
      <c r="R82" s="48"/>
      <c r="S82" s="48"/>
      <c r="T82" s="48"/>
    </row>
    <row r="83" spans="1:20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0.25793541666666664</v>
      </c>
      <c r="K83" s="69"/>
      <c r="L83" s="48"/>
      <c r="M83" s="48"/>
      <c r="N83" s="48"/>
      <c r="O83" s="48"/>
      <c r="P83" s="48"/>
      <c r="Q83" s="48"/>
      <c r="R83" s="48"/>
      <c r="S83" s="48"/>
      <c r="T83" s="48"/>
    </row>
    <row r="84" spans="1:20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0.40237924999999997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</row>
    <row r="85" spans="1:20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0.40194344232000001</v>
      </c>
      <c r="K85" s="69"/>
      <c r="L85" s="48"/>
      <c r="M85" s="48"/>
      <c r="N85" s="48"/>
      <c r="O85" s="48"/>
      <c r="P85" s="48"/>
      <c r="Q85" s="48"/>
      <c r="R85" s="48"/>
      <c r="S85" s="48"/>
      <c r="T85" s="48"/>
    </row>
    <row r="86" spans="1:20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11.161882897874529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</row>
    <row r="87" spans="1:20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44.185205080935262</v>
      </c>
      <c r="K87" s="69"/>
      <c r="L87" s="87"/>
      <c r="M87" s="87"/>
      <c r="N87" s="87"/>
      <c r="O87" s="87"/>
      <c r="P87" s="87"/>
      <c r="Q87" s="87"/>
      <c r="R87" s="87"/>
      <c r="S87" s="87"/>
      <c r="T87" s="87"/>
    </row>
    <row r="88" spans="1:20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  <c r="R88" s="48"/>
      <c r="S88" s="48"/>
      <c r="T88" s="48"/>
    </row>
    <row r="89" spans="1:20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</row>
    <row r="90" spans="1:20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1238.0899999999999</v>
      </c>
      <c r="K90" s="17"/>
      <c r="L90" s="48"/>
      <c r="M90" s="48"/>
      <c r="N90" s="48"/>
      <c r="O90" s="48"/>
      <c r="P90" s="48"/>
      <c r="Q90" s="48"/>
      <c r="R90" s="48"/>
      <c r="S90" s="48"/>
      <c r="T90" s="48"/>
    </row>
    <row r="91" spans="1:20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48"/>
      <c r="M91" s="48"/>
      <c r="N91" s="48"/>
      <c r="O91" s="48"/>
      <c r="P91" s="48"/>
      <c r="Q91" s="48"/>
      <c r="R91" s="48"/>
      <c r="S91" s="48"/>
      <c r="T91" s="48"/>
    </row>
    <row r="92" spans="1:20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</row>
    <row r="93" spans="1:20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  <c r="R93" s="48"/>
      <c r="S93" s="48"/>
      <c r="T93" s="48"/>
    </row>
    <row r="94" spans="1:20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  <c r="R94" s="48"/>
      <c r="S94" s="48"/>
      <c r="T94" s="48"/>
    </row>
    <row r="95" spans="1:20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</row>
    <row r="96" spans="1:20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44.185205080935262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</row>
    <row r="97" spans="1:20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</row>
    <row r="98" spans="1:20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44.185205080935262</v>
      </c>
      <c r="K98" s="69"/>
      <c r="L98" s="87"/>
      <c r="M98" s="87"/>
      <c r="N98" s="87"/>
      <c r="O98" s="87"/>
      <c r="P98" s="87"/>
      <c r="Q98" s="87"/>
      <c r="R98" s="87"/>
      <c r="S98" s="87"/>
      <c r="T98" s="87"/>
    </row>
    <row r="99" spans="1:20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  <c r="R99" s="48"/>
      <c r="S99" s="48"/>
      <c r="T99" s="48"/>
    </row>
    <row r="100" spans="1:20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</row>
    <row r="101" spans="1:20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</row>
    <row r="102" spans="1:20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</row>
    <row r="103" spans="1:20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'Uniforme-EPI'!F257</f>
        <v>0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</row>
    <row r="104" spans="1:20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</row>
    <row r="105" spans="1:20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v>0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</row>
    <row r="106" spans="1:20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</row>
    <row r="107" spans="1:20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</row>
    <row r="108" spans="1:20" ht="14.25" customHeight="1">
      <c r="A108" s="48"/>
      <c r="B108" s="70"/>
      <c r="C108" s="70"/>
      <c r="D108" s="70"/>
      <c r="E108" s="70"/>
      <c r="F108" s="70"/>
      <c r="G108" s="70"/>
      <c r="H108" s="70"/>
      <c r="I108" s="85"/>
      <c r="J108" s="73"/>
      <c r="K108" s="17"/>
      <c r="L108" s="48"/>
      <c r="M108" s="48"/>
      <c r="N108" s="48"/>
      <c r="O108" s="48"/>
      <c r="P108" s="48"/>
      <c r="Q108" s="48"/>
      <c r="R108" s="48"/>
      <c r="S108" s="48"/>
      <c r="T108" s="48"/>
    </row>
    <row r="109" spans="1:20" ht="16.5" customHeight="1">
      <c r="A109" s="48"/>
      <c r="B109" s="161"/>
      <c r="C109" s="161"/>
      <c r="D109" s="161"/>
      <c r="E109" s="161"/>
      <c r="F109" s="161"/>
      <c r="G109" s="161"/>
      <c r="H109" s="161"/>
      <c r="I109" s="161"/>
      <c r="J109" s="161"/>
      <c r="K109" s="17"/>
      <c r="L109" s="48"/>
      <c r="M109" s="48"/>
      <c r="N109" s="48"/>
      <c r="O109" s="48"/>
      <c r="P109" s="48"/>
      <c r="Q109" s="48"/>
      <c r="R109" s="48"/>
      <c r="S109" s="48"/>
      <c r="T109" s="48"/>
    </row>
    <row r="110" spans="1:20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  <c r="R110" s="48"/>
      <c r="S110" s="48"/>
      <c r="T110" s="48"/>
    </row>
    <row r="111" spans="1:20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  <c r="R111" s="48"/>
      <c r="S111" s="48"/>
      <c r="T111" s="48"/>
    </row>
    <row r="112" spans="1:20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  <c r="R112" s="48"/>
      <c r="S112" s="48"/>
      <c r="T112" s="48"/>
    </row>
    <row r="113" spans="1:20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  <c r="R113" s="48"/>
      <c r="S113" s="48"/>
      <c r="T113" s="48"/>
    </row>
    <row r="114" spans="1:20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  <c r="R114" s="48"/>
      <c r="S114" s="48"/>
      <c r="T114" s="48"/>
    </row>
    <row r="115" spans="1:20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</row>
    <row r="116" spans="1:20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</row>
    <row r="117" spans="1:20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83.398739172606241</v>
      </c>
      <c r="K117" s="69"/>
      <c r="L117" s="48"/>
      <c r="M117" s="48"/>
      <c r="N117" s="48"/>
      <c r="O117" s="48"/>
      <c r="P117" s="48"/>
      <c r="Q117" s="48"/>
      <c r="R117" s="48"/>
      <c r="S117" s="48"/>
      <c r="T117" s="48"/>
    </row>
    <row r="118" spans="1:20" ht="14.25" customHeight="1">
      <c r="A118" s="48"/>
      <c r="B118" s="101" t="s">
        <v>148</v>
      </c>
      <c r="C118" s="148" t="s">
        <v>245</v>
      </c>
      <c r="D118" s="148"/>
      <c r="E118" s="148"/>
      <c r="F118" s="148"/>
      <c r="G118" s="148"/>
      <c r="H118" s="148"/>
      <c r="I118" s="102"/>
      <c r="J118" s="75">
        <v>0</v>
      </c>
      <c r="K118" s="17"/>
      <c r="L118" s="48"/>
      <c r="M118" s="48"/>
      <c r="N118" s="48"/>
      <c r="O118" s="48"/>
      <c r="P118" s="48"/>
      <c r="Q118" s="48"/>
      <c r="R118" s="48"/>
      <c r="S118" s="48"/>
      <c r="T118" s="48"/>
    </row>
    <row r="119" spans="1:20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83.398739172606241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</row>
    <row r="120" spans="1:20" ht="14.25" customHeight="1">
      <c r="A120" s="17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ht="14.25" customHeight="1">
      <c r="A121" s="17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  <c r="R122" s="48"/>
      <c r="S122" s="48"/>
      <c r="T122" s="48"/>
    </row>
    <row r="123" spans="1:20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  <c r="R123" s="48"/>
      <c r="S123" s="48"/>
      <c r="T123" s="48"/>
    </row>
    <row r="124" spans="1:20" ht="14.25" customHeight="1">
      <c r="A124" s="48"/>
      <c r="B124" s="50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1238.0899999999999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</row>
    <row r="125" spans="1:20" ht="12.75" customHeight="1">
      <c r="A125" s="48"/>
      <c r="B125" s="50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1336.8827683333332</v>
      </c>
      <c r="K125" s="17"/>
      <c r="L125" s="48"/>
      <c r="M125" s="48"/>
      <c r="N125" s="48"/>
      <c r="O125" s="48"/>
      <c r="P125" s="48"/>
      <c r="Q125" s="48"/>
      <c r="R125" s="48"/>
      <c r="S125" s="48"/>
      <c r="T125" s="48"/>
    </row>
    <row r="126" spans="1:20" ht="14.25" customHeight="1">
      <c r="A126" s="48"/>
      <c r="B126" s="50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77.401259833333327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</row>
    <row r="127" spans="1:20" ht="14.25" customHeight="1">
      <c r="A127" s="48"/>
      <c r="B127" s="50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44.185205080935262</v>
      </c>
      <c r="K127" s="17"/>
      <c r="L127" s="48"/>
      <c r="M127" s="48"/>
      <c r="N127" s="48"/>
      <c r="O127" s="48"/>
      <c r="P127" s="48"/>
      <c r="Q127" s="48"/>
      <c r="R127" s="48"/>
      <c r="S127" s="48"/>
      <c r="T127" s="48"/>
    </row>
    <row r="128" spans="1:20" ht="14.25" customHeight="1">
      <c r="A128" s="48"/>
      <c r="B128" s="50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</row>
    <row r="129" spans="1:20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2696.5592332476017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</row>
    <row r="130" spans="1:20" ht="12.75" customHeight="1">
      <c r="A130" s="48"/>
      <c r="B130" s="50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83.398739172606241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</row>
    <row r="131" spans="1:20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2779.9579724202081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</row>
    <row r="132" spans="1:20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2779.9579724202081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</row>
    <row r="133" spans="1:20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</row>
    <row r="134" spans="1:20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2.2453601696324244</v>
      </c>
      <c r="K134" s="69"/>
      <c r="L134" s="48"/>
      <c r="M134" s="48"/>
      <c r="N134" s="48"/>
      <c r="O134" s="48"/>
      <c r="P134" s="48"/>
      <c r="Q134" s="48"/>
      <c r="R134" s="48"/>
      <c r="S134" s="48"/>
      <c r="T134" s="48"/>
    </row>
    <row r="135" spans="1:20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  <c r="R135" s="48"/>
      <c r="S135" s="48"/>
      <c r="T135" s="48"/>
    </row>
    <row r="136" spans="1:20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  <c r="R136" s="48"/>
      <c r="S136" s="48"/>
      <c r="T136" s="48"/>
    </row>
    <row r="137" spans="1:20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  <c r="R137" s="48"/>
      <c r="S137" s="48"/>
      <c r="T137" s="48"/>
    </row>
    <row r="138" spans="1:20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</row>
    <row r="139" spans="1:20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</row>
    <row r="140" spans="1:20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</row>
    <row r="141" spans="1:20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</row>
    <row r="142" spans="1:20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</row>
    <row r="143" spans="1:20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</row>
    <row r="144" spans="1:20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</row>
    <row r="145" spans="1:20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</row>
    <row r="146" spans="1:20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</row>
    <row r="147" spans="1:20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</row>
    <row r="148" spans="1:20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</row>
    <row r="149" spans="1:20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</row>
    <row r="150" spans="1:20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</row>
    <row r="151" spans="1:20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</row>
    <row r="152" spans="1:20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</row>
    <row r="153" spans="1:20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</row>
    <row r="154" spans="1:20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</row>
    <row r="155" spans="1:20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</row>
    <row r="156" spans="1:20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</row>
    <row r="157" spans="1:20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</row>
    <row r="158" spans="1:20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</row>
    <row r="159" spans="1:20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</row>
    <row r="160" spans="1:20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</row>
    <row r="161" spans="1:20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</row>
    <row r="162" spans="1:20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</row>
    <row r="163" spans="1:20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</row>
    <row r="164" spans="1:20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</row>
    <row r="165" spans="1:20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</row>
    <row r="166" spans="1:20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</row>
    <row r="167" spans="1:20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</row>
    <row r="168" spans="1:20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</row>
    <row r="169" spans="1:20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</row>
    <row r="170" spans="1:20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</row>
    <row r="171" spans="1:20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</row>
    <row r="172" spans="1:20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</row>
    <row r="173" spans="1:20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</row>
    <row r="174" spans="1:20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</row>
    <row r="175" spans="1:20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</row>
    <row r="176" spans="1:20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</row>
    <row r="177" spans="1:20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</row>
    <row r="178" spans="1:20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</row>
    <row r="179" spans="1:20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</row>
    <row r="180" spans="1:20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</row>
    <row r="181" spans="1:20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</row>
    <row r="182" spans="1:20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</row>
    <row r="183" spans="1:20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</row>
    <row r="184" spans="1:20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</row>
    <row r="185" spans="1:20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</row>
    <row r="186" spans="1:20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</row>
    <row r="187" spans="1:20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</row>
    <row r="188" spans="1:20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</row>
    <row r="189" spans="1:20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</row>
    <row r="190" spans="1:20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</row>
    <row r="191" spans="1:20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</row>
    <row r="192" spans="1:20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</row>
    <row r="193" spans="1:20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</row>
    <row r="194" spans="1:20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</row>
    <row r="195" spans="1:20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</row>
    <row r="196" spans="1:20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</row>
    <row r="197" spans="1:20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</row>
    <row r="198" spans="1:20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</row>
    <row r="199" spans="1:20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</row>
    <row r="200" spans="1:20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</row>
    <row r="201" spans="1:20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</row>
    <row r="202" spans="1:20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</row>
    <row r="203" spans="1:20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</row>
    <row r="204" spans="1:20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</row>
    <row r="205" spans="1:20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</row>
    <row r="206" spans="1:20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</row>
    <row r="207" spans="1:20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</row>
    <row r="208" spans="1:20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</row>
    <row r="209" spans="1:20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</row>
    <row r="210" spans="1:20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</row>
    <row r="211" spans="1:20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</row>
    <row r="212" spans="1:20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</row>
    <row r="213" spans="1:20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</row>
    <row r="214" spans="1:20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</row>
    <row r="215" spans="1:20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</row>
    <row r="216" spans="1:20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</row>
    <row r="217" spans="1:20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</row>
    <row r="218" spans="1:20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</row>
    <row r="219" spans="1:20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</row>
    <row r="220" spans="1:20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</row>
    <row r="221" spans="1:20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</row>
    <row r="222" spans="1:20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</row>
    <row r="223" spans="1:20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</row>
    <row r="224" spans="1:20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</row>
    <row r="225" spans="1:20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</row>
    <row r="226" spans="1:20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</row>
    <row r="227" spans="1:20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</row>
    <row r="228" spans="1:20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</row>
    <row r="229" spans="1:20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</row>
    <row r="230" spans="1:20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</row>
    <row r="231" spans="1:20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</row>
    <row r="232" spans="1:20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</row>
    <row r="233" spans="1:20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</row>
    <row r="234" spans="1:20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</row>
    <row r="235" spans="1:20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</row>
    <row r="236" spans="1:20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</row>
    <row r="237" spans="1:20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</row>
    <row r="238" spans="1:20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</row>
    <row r="239" spans="1:20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</row>
    <row r="240" spans="1:20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</row>
    <row r="241" spans="1:20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</row>
    <row r="242" spans="1:20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</row>
    <row r="243" spans="1:20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</row>
    <row r="244" spans="1:20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</row>
    <row r="245" spans="1:20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</row>
    <row r="246" spans="1:20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</row>
    <row r="247" spans="1:20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</row>
    <row r="248" spans="1:20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</row>
    <row r="249" spans="1:20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</row>
    <row r="250" spans="1:20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</row>
    <row r="251" spans="1:20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</row>
    <row r="252" spans="1:20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</row>
    <row r="253" spans="1:20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</row>
    <row r="254" spans="1:20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</row>
    <row r="255" spans="1:20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</row>
    <row r="256" spans="1:20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</row>
    <row r="257" spans="1:20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</row>
    <row r="258" spans="1:20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</row>
    <row r="259" spans="1:20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</row>
    <row r="260" spans="1:20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</row>
    <row r="261" spans="1:20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</row>
    <row r="262" spans="1:20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</row>
    <row r="263" spans="1:20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</row>
    <row r="264" spans="1:20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</row>
    <row r="265" spans="1:20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</row>
    <row r="266" spans="1:20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</row>
    <row r="267" spans="1:20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</row>
    <row r="268" spans="1:20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</row>
    <row r="269" spans="1:20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</row>
    <row r="270" spans="1:20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</row>
    <row r="271" spans="1:20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</row>
    <row r="272" spans="1:20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</row>
    <row r="273" spans="1:20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</row>
    <row r="274" spans="1:20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</row>
    <row r="275" spans="1:20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</row>
    <row r="276" spans="1:20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</row>
    <row r="277" spans="1:20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</row>
    <row r="278" spans="1:20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</row>
    <row r="279" spans="1:20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</row>
    <row r="280" spans="1:20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</row>
    <row r="281" spans="1:20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</row>
    <row r="282" spans="1:20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</row>
    <row r="283" spans="1:20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</row>
    <row r="284" spans="1:20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</row>
    <row r="285" spans="1:20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</row>
    <row r="286" spans="1:20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</row>
    <row r="287" spans="1:20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</row>
    <row r="288" spans="1:20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</row>
    <row r="289" spans="1:20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</row>
    <row r="290" spans="1:20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</row>
    <row r="291" spans="1:20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</row>
    <row r="292" spans="1:20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</row>
    <row r="293" spans="1:20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</row>
    <row r="294" spans="1:20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</row>
    <row r="295" spans="1:20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</row>
    <row r="296" spans="1:20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</row>
    <row r="297" spans="1:20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</row>
    <row r="298" spans="1:20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</row>
    <row r="299" spans="1:20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</row>
    <row r="300" spans="1:20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</row>
    <row r="301" spans="1:20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</row>
    <row r="302" spans="1:20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</row>
    <row r="303" spans="1:20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</row>
    <row r="304" spans="1:20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</row>
    <row r="305" spans="1:20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</row>
    <row r="306" spans="1:20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</row>
    <row r="307" spans="1:20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</row>
    <row r="308" spans="1:20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</row>
    <row r="309" spans="1:20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</row>
    <row r="310" spans="1:20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</row>
    <row r="311" spans="1:20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</row>
    <row r="312" spans="1:20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</row>
    <row r="313" spans="1:20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</row>
    <row r="314" spans="1:20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</row>
    <row r="315" spans="1:20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</row>
    <row r="316" spans="1:20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</row>
    <row r="317" spans="1:20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</row>
    <row r="318" spans="1:20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</row>
    <row r="319" spans="1:20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</row>
    <row r="320" spans="1:20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</row>
    <row r="321" spans="1:20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</row>
    <row r="322" spans="1:20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</row>
    <row r="323" spans="1:20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</row>
    <row r="324" spans="1:20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</row>
    <row r="325" spans="1:20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</row>
    <row r="326" spans="1:20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</row>
    <row r="327" spans="1:20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</row>
    <row r="328" spans="1:20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</row>
    <row r="329" spans="1:20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</row>
    <row r="330" spans="1:20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</row>
    <row r="331" spans="1:20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</row>
    <row r="332" spans="1:20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</row>
    <row r="333" spans="1:20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</row>
    <row r="334" spans="1:20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</row>
    <row r="335" spans="1:20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</row>
    <row r="336" spans="1:20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</row>
    <row r="337" spans="1:20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</row>
    <row r="338" spans="1:20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</row>
    <row r="339" spans="1:20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</row>
    <row r="340" spans="1:20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</row>
    <row r="341" spans="1:20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</row>
    <row r="342" spans="1:20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</row>
    <row r="343" spans="1:20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</row>
    <row r="344" spans="1:20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</row>
    <row r="345" spans="1:20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</row>
    <row r="346" spans="1:20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</row>
    <row r="347" spans="1:20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</row>
    <row r="348" spans="1:20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</row>
    <row r="349" spans="1:20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</row>
    <row r="350" spans="1:20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</row>
    <row r="351" spans="1:20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</row>
    <row r="352" spans="1:20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</row>
    <row r="353" spans="1:20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</row>
    <row r="354" spans="1:20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</row>
    <row r="355" spans="1:20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</row>
    <row r="356" spans="1:20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</row>
    <row r="357" spans="1:20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</row>
    <row r="358" spans="1:20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</row>
    <row r="359" spans="1:20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</row>
    <row r="360" spans="1:20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</row>
    <row r="361" spans="1:20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</row>
    <row r="362" spans="1:20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</row>
    <row r="363" spans="1:20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</row>
    <row r="364" spans="1:20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</row>
    <row r="365" spans="1:20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</row>
    <row r="366" spans="1:20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</row>
    <row r="367" spans="1:20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</row>
    <row r="368" spans="1:20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</row>
    <row r="369" spans="1:20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</row>
    <row r="370" spans="1:20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</row>
    <row r="371" spans="1:20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</row>
    <row r="372" spans="1:20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</row>
    <row r="373" spans="1:20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</row>
    <row r="374" spans="1:20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</row>
    <row r="375" spans="1:20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</row>
    <row r="376" spans="1:20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</row>
    <row r="377" spans="1:20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</row>
    <row r="378" spans="1:20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</row>
    <row r="379" spans="1:20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</row>
    <row r="380" spans="1:20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</row>
    <row r="381" spans="1:20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</row>
    <row r="382" spans="1:20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</row>
    <row r="383" spans="1:20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</row>
    <row r="384" spans="1:20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</row>
    <row r="385" spans="1:20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</row>
    <row r="386" spans="1:20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</row>
    <row r="387" spans="1:20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</row>
    <row r="388" spans="1:20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</row>
    <row r="389" spans="1:20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</row>
    <row r="390" spans="1:20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</row>
    <row r="391" spans="1:20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</row>
    <row r="392" spans="1:20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</row>
    <row r="393" spans="1:20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</row>
    <row r="394" spans="1:20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</row>
    <row r="395" spans="1:20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</row>
    <row r="396" spans="1:20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</row>
    <row r="397" spans="1:20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</row>
    <row r="398" spans="1:20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</row>
    <row r="399" spans="1:20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</row>
    <row r="400" spans="1:20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</row>
    <row r="401" spans="1:20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</row>
    <row r="402" spans="1:20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</row>
    <row r="403" spans="1:20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</row>
    <row r="404" spans="1:20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</row>
    <row r="405" spans="1:20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</row>
    <row r="406" spans="1:20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</row>
    <row r="407" spans="1:20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</row>
    <row r="408" spans="1:20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</row>
    <row r="409" spans="1:20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</row>
    <row r="410" spans="1:20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</row>
    <row r="411" spans="1:20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</row>
    <row r="412" spans="1:20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</row>
    <row r="413" spans="1:20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</row>
    <row r="414" spans="1:20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</row>
    <row r="415" spans="1:20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</row>
    <row r="416" spans="1:20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</row>
    <row r="417" spans="1:20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</row>
    <row r="418" spans="1:20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</row>
    <row r="419" spans="1:20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</row>
    <row r="420" spans="1:20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</row>
    <row r="421" spans="1:20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</row>
    <row r="422" spans="1:20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</row>
    <row r="423" spans="1:20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</row>
    <row r="424" spans="1:20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</row>
    <row r="425" spans="1:20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</row>
    <row r="426" spans="1:20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</row>
    <row r="427" spans="1:20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</row>
    <row r="428" spans="1:20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</row>
    <row r="429" spans="1:20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</row>
    <row r="430" spans="1:20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</row>
    <row r="431" spans="1:20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</row>
    <row r="432" spans="1:20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</row>
    <row r="433" spans="1:20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</row>
    <row r="434" spans="1:20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</row>
    <row r="435" spans="1:20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</row>
    <row r="436" spans="1:20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</row>
    <row r="437" spans="1:20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</row>
    <row r="438" spans="1:20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</row>
    <row r="439" spans="1:20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</row>
    <row r="440" spans="1:20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</row>
    <row r="441" spans="1:20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</row>
    <row r="442" spans="1:20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</row>
    <row r="443" spans="1:20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</row>
    <row r="444" spans="1:20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</row>
    <row r="445" spans="1:20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</row>
    <row r="446" spans="1:20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</row>
    <row r="447" spans="1:20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</row>
    <row r="448" spans="1:20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</row>
    <row r="449" spans="1:20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</row>
    <row r="450" spans="1:20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</row>
    <row r="451" spans="1:20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</row>
    <row r="452" spans="1:20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</row>
    <row r="453" spans="1:20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</row>
    <row r="454" spans="1:20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</row>
    <row r="455" spans="1:20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</row>
    <row r="456" spans="1:20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</row>
    <row r="457" spans="1:20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</row>
    <row r="458" spans="1:20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</row>
    <row r="459" spans="1:20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</row>
    <row r="460" spans="1:20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</row>
    <row r="461" spans="1:20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</row>
    <row r="462" spans="1:20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</row>
    <row r="463" spans="1:20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</row>
    <row r="464" spans="1:20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</row>
    <row r="465" spans="1:20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</row>
    <row r="466" spans="1:20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</row>
    <row r="467" spans="1:20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</row>
    <row r="468" spans="1:20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</row>
    <row r="469" spans="1:20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</row>
    <row r="470" spans="1:20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</row>
    <row r="471" spans="1:20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</row>
    <row r="472" spans="1:20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</row>
    <row r="473" spans="1:20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</row>
    <row r="474" spans="1:20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</row>
    <row r="475" spans="1:20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</row>
    <row r="476" spans="1:20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</row>
    <row r="477" spans="1:20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</row>
    <row r="478" spans="1:20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</row>
    <row r="479" spans="1:20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</row>
    <row r="480" spans="1:20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</row>
    <row r="481" spans="1:20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</row>
    <row r="482" spans="1:20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</row>
    <row r="483" spans="1:20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</row>
    <row r="484" spans="1:20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</row>
    <row r="485" spans="1:20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</row>
    <row r="486" spans="1:20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</row>
    <row r="487" spans="1:20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</row>
    <row r="488" spans="1:20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</row>
    <row r="489" spans="1:20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</row>
    <row r="490" spans="1:20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</row>
    <row r="491" spans="1:20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</row>
    <row r="492" spans="1:20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</row>
    <row r="493" spans="1:20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</row>
    <row r="494" spans="1:20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</row>
    <row r="495" spans="1:20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</row>
    <row r="496" spans="1:20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</row>
    <row r="497" spans="1:20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</row>
    <row r="498" spans="1:20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</row>
    <row r="499" spans="1:20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</row>
    <row r="500" spans="1:20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</row>
    <row r="501" spans="1:20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</row>
    <row r="502" spans="1:20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</row>
    <row r="503" spans="1:20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</row>
    <row r="504" spans="1:20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</row>
    <row r="505" spans="1:20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</row>
    <row r="506" spans="1:20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</row>
    <row r="507" spans="1:20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</row>
    <row r="508" spans="1:20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</row>
    <row r="509" spans="1:20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</row>
    <row r="510" spans="1:20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</row>
    <row r="511" spans="1:20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</row>
    <row r="512" spans="1:20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</row>
    <row r="513" spans="1:20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</row>
    <row r="514" spans="1:20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</row>
    <row r="515" spans="1:20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</row>
    <row r="516" spans="1:20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</row>
    <row r="517" spans="1:20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</row>
    <row r="518" spans="1:20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</row>
    <row r="519" spans="1:20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</row>
    <row r="520" spans="1:20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</row>
    <row r="521" spans="1:20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</row>
    <row r="522" spans="1:20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</row>
    <row r="523" spans="1:20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</row>
    <row r="524" spans="1:20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</row>
    <row r="525" spans="1:20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</row>
    <row r="526" spans="1:20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</row>
    <row r="527" spans="1:20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</row>
    <row r="528" spans="1:20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</row>
    <row r="529" spans="1:20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</row>
    <row r="530" spans="1:20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</row>
    <row r="531" spans="1:20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</row>
    <row r="532" spans="1:20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</row>
    <row r="533" spans="1:20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</row>
    <row r="534" spans="1:20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</row>
    <row r="535" spans="1:20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</row>
    <row r="536" spans="1:20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</row>
    <row r="537" spans="1:20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</row>
    <row r="538" spans="1:20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</row>
    <row r="539" spans="1:20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</row>
    <row r="540" spans="1:20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</row>
    <row r="541" spans="1:20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</row>
    <row r="542" spans="1:20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</row>
    <row r="543" spans="1:20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</row>
    <row r="544" spans="1:20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</row>
    <row r="545" spans="1:20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</row>
    <row r="546" spans="1:20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</row>
    <row r="547" spans="1:20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</row>
    <row r="548" spans="1:20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</row>
    <row r="549" spans="1:20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</row>
    <row r="550" spans="1:20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</row>
    <row r="551" spans="1:20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</row>
    <row r="552" spans="1:20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</row>
    <row r="553" spans="1:20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</row>
    <row r="554" spans="1:20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</row>
    <row r="555" spans="1:20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</row>
    <row r="556" spans="1:20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</row>
    <row r="557" spans="1:20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</row>
    <row r="558" spans="1:20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</row>
    <row r="559" spans="1:20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</row>
    <row r="560" spans="1:20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</row>
    <row r="561" spans="1:20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</row>
    <row r="562" spans="1:20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</row>
    <row r="563" spans="1:20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</row>
    <row r="564" spans="1:20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</row>
    <row r="565" spans="1:20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</row>
    <row r="566" spans="1:20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</row>
    <row r="567" spans="1:20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</row>
    <row r="568" spans="1:20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</row>
    <row r="569" spans="1:20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</row>
    <row r="570" spans="1:20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</row>
    <row r="571" spans="1:20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</row>
    <row r="572" spans="1:20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</row>
    <row r="573" spans="1:20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</row>
    <row r="574" spans="1:20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</row>
    <row r="575" spans="1:20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</row>
    <row r="576" spans="1:20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</row>
    <row r="577" spans="1:20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</row>
    <row r="578" spans="1:20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</row>
    <row r="579" spans="1:20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</row>
    <row r="580" spans="1:20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</row>
    <row r="581" spans="1:20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</row>
    <row r="582" spans="1:20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</row>
    <row r="583" spans="1:20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</row>
    <row r="584" spans="1:20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</row>
    <row r="585" spans="1:20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</row>
    <row r="586" spans="1:20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</row>
    <row r="587" spans="1:20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</row>
    <row r="588" spans="1:20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</row>
    <row r="589" spans="1:20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</row>
    <row r="590" spans="1:20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</row>
    <row r="591" spans="1:20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</row>
    <row r="592" spans="1:20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</row>
    <row r="593" spans="1:20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</row>
    <row r="594" spans="1:20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</row>
    <row r="595" spans="1:20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</row>
    <row r="596" spans="1:20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</row>
    <row r="597" spans="1:20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</row>
    <row r="598" spans="1:20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</row>
    <row r="599" spans="1:20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</row>
    <row r="600" spans="1:20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</row>
    <row r="601" spans="1:20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</row>
    <row r="602" spans="1:20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</row>
    <row r="603" spans="1:20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</row>
    <row r="604" spans="1:20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</row>
    <row r="605" spans="1:20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</row>
    <row r="606" spans="1:20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</row>
    <row r="607" spans="1:20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</row>
    <row r="608" spans="1:20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</row>
    <row r="609" spans="1:20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</row>
    <row r="610" spans="1:20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</row>
    <row r="611" spans="1:20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</row>
    <row r="612" spans="1:20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</row>
    <row r="613" spans="1:20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</row>
    <row r="614" spans="1:20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</row>
    <row r="615" spans="1:20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</row>
    <row r="616" spans="1:20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</row>
    <row r="617" spans="1:20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</row>
    <row r="618" spans="1:20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</row>
    <row r="619" spans="1:20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</row>
    <row r="620" spans="1:20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</row>
    <row r="621" spans="1:20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</row>
    <row r="622" spans="1:20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</row>
    <row r="623" spans="1:20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</row>
    <row r="624" spans="1:20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</row>
    <row r="625" spans="1:20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</row>
    <row r="626" spans="1:20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</row>
    <row r="627" spans="1:20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</row>
    <row r="628" spans="1:20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</row>
    <row r="629" spans="1:20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</row>
    <row r="630" spans="1:20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</row>
    <row r="631" spans="1:20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</row>
    <row r="632" spans="1:20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</row>
    <row r="633" spans="1:20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</row>
    <row r="634" spans="1:20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</row>
    <row r="635" spans="1:20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</row>
    <row r="636" spans="1:20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</row>
    <row r="637" spans="1:20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</row>
    <row r="638" spans="1:20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</row>
    <row r="639" spans="1:20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</row>
    <row r="640" spans="1:20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</row>
    <row r="641" spans="1:20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</row>
    <row r="642" spans="1:20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</row>
    <row r="643" spans="1:20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</row>
    <row r="644" spans="1:20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</row>
    <row r="645" spans="1:20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</row>
    <row r="646" spans="1:20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</row>
    <row r="647" spans="1:20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</row>
    <row r="648" spans="1:20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</row>
    <row r="649" spans="1:20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</row>
    <row r="650" spans="1:20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</row>
    <row r="651" spans="1:20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</row>
    <row r="652" spans="1:20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</row>
    <row r="653" spans="1:20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</row>
    <row r="654" spans="1:20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</row>
    <row r="655" spans="1:20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</row>
    <row r="656" spans="1:20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</row>
    <row r="657" spans="1:20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</row>
    <row r="658" spans="1:20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</row>
    <row r="659" spans="1:20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</row>
    <row r="660" spans="1:20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</row>
    <row r="661" spans="1:20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</row>
    <row r="662" spans="1:20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</row>
    <row r="663" spans="1:20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</row>
    <row r="664" spans="1:20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</row>
    <row r="665" spans="1:20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</row>
    <row r="666" spans="1:20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</row>
    <row r="667" spans="1:20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</row>
    <row r="668" spans="1:20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</row>
    <row r="669" spans="1:20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</row>
    <row r="670" spans="1:20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</row>
    <row r="671" spans="1:20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</row>
    <row r="672" spans="1:20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</row>
    <row r="673" spans="1:20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</row>
    <row r="674" spans="1:20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</row>
    <row r="675" spans="1:20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</row>
    <row r="676" spans="1:20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</row>
    <row r="677" spans="1:20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</row>
    <row r="678" spans="1:20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</row>
    <row r="679" spans="1:20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</row>
    <row r="680" spans="1:20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</row>
    <row r="681" spans="1:20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</row>
    <row r="682" spans="1:20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</row>
    <row r="683" spans="1:20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</row>
    <row r="684" spans="1:20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</row>
    <row r="685" spans="1:20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</row>
    <row r="686" spans="1:20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</row>
    <row r="687" spans="1:20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</row>
    <row r="688" spans="1:20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</row>
    <row r="689" spans="1:20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</row>
    <row r="690" spans="1:20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</row>
    <row r="691" spans="1:20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</row>
    <row r="692" spans="1:20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</row>
    <row r="693" spans="1:20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</row>
    <row r="694" spans="1:20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</row>
    <row r="695" spans="1:20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</row>
    <row r="696" spans="1:20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</row>
    <row r="697" spans="1:20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</row>
    <row r="698" spans="1:20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</row>
    <row r="699" spans="1:20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</row>
    <row r="700" spans="1:20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</row>
    <row r="701" spans="1:20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</row>
    <row r="702" spans="1:20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</row>
    <row r="703" spans="1:20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</row>
    <row r="704" spans="1:20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</row>
    <row r="705" spans="1:20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</row>
    <row r="706" spans="1:20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</row>
    <row r="707" spans="1:20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</row>
    <row r="708" spans="1:20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</row>
    <row r="709" spans="1:20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</row>
    <row r="710" spans="1:20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</row>
    <row r="711" spans="1:20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</row>
    <row r="712" spans="1:20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</row>
    <row r="713" spans="1:20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</row>
    <row r="714" spans="1:20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</row>
    <row r="715" spans="1:20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</row>
    <row r="716" spans="1:20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</row>
    <row r="717" spans="1:20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</row>
    <row r="718" spans="1:20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</row>
    <row r="719" spans="1:20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</row>
    <row r="720" spans="1:20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</row>
    <row r="721" spans="1:20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</row>
    <row r="722" spans="1:20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</row>
    <row r="723" spans="1:20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</row>
    <row r="724" spans="1:20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</row>
    <row r="725" spans="1:20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</row>
    <row r="726" spans="1:20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</row>
    <row r="727" spans="1:20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</row>
    <row r="728" spans="1:20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</row>
    <row r="729" spans="1:20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</row>
    <row r="730" spans="1:20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</row>
    <row r="731" spans="1:20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</row>
    <row r="732" spans="1:20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</row>
    <row r="733" spans="1:20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</row>
    <row r="734" spans="1:20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</row>
    <row r="735" spans="1:20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</row>
    <row r="736" spans="1:20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</row>
    <row r="737" spans="1:20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</row>
    <row r="738" spans="1:20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</row>
    <row r="739" spans="1:20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</row>
    <row r="740" spans="1:20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</row>
    <row r="741" spans="1:20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</row>
    <row r="742" spans="1:20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</row>
    <row r="743" spans="1:20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</row>
    <row r="744" spans="1:20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</row>
    <row r="745" spans="1:20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</row>
    <row r="746" spans="1:20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</row>
    <row r="747" spans="1:20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</row>
    <row r="748" spans="1:20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</row>
    <row r="749" spans="1:20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</row>
    <row r="750" spans="1:20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</row>
    <row r="751" spans="1:20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</row>
    <row r="752" spans="1:20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</row>
    <row r="753" spans="1:20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</row>
    <row r="754" spans="1:20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</row>
    <row r="755" spans="1:20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</row>
    <row r="756" spans="1:20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</row>
    <row r="757" spans="1:20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</row>
    <row r="758" spans="1:20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</row>
    <row r="759" spans="1:20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</row>
    <row r="760" spans="1:20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</row>
    <row r="761" spans="1:20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</row>
    <row r="762" spans="1:20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</row>
    <row r="763" spans="1:20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</row>
    <row r="764" spans="1:20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</row>
    <row r="765" spans="1:20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</row>
    <row r="766" spans="1:20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</row>
    <row r="767" spans="1:20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</row>
    <row r="768" spans="1:20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</row>
    <row r="769" spans="1:20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</row>
    <row r="770" spans="1:20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</row>
    <row r="771" spans="1:20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</row>
    <row r="772" spans="1:20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</row>
    <row r="773" spans="1:20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</row>
    <row r="774" spans="1:20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</row>
    <row r="775" spans="1:20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</row>
    <row r="776" spans="1:20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</row>
    <row r="777" spans="1:20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</row>
    <row r="778" spans="1:20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</row>
    <row r="779" spans="1:20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</row>
    <row r="780" spans="1:20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</row>
    <row r="781" spans="1:20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</row>
    <row r="782" spans="1:20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</row>
    <row r="783" spans="1:20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</row>
    <row r="784" spans="1:20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</row>
    <row r="785" spans="1:20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</row>
    <row r="786" spans="1:20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</row>
    <row r="787" spans="1:20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</row>
    <row r="788" spans="1:20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</row>
    <row r="789" spans="1:20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</row>
    <row r="790" spans="1:20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</row>
    <row r="791" spans="1:20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</row>
    <row r="792" spans="1:20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</row>
    <row r="793" spans="1:20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</row>
    <row r="794" spans="1:20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</row>
    <row r="795" spans="1:20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</row>
    <row r="796" spans="1:20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</row>
    <row r="797" spans="1:20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</row>
    <row r="798" spans="1:20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</row>
    <row r="799" spans="1:20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</row>
    <row r="800" spans="1:20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</row>
    <row r="801" spans="1:20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</row>
    <row r="802" spans="1:20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</row>
    <row r="803" spans="1:20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</row>
    <row r="804" spans="1:20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</row>
    <row r="805" spans="1:20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</row>
    <row r="806" spans="1:20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</row>
    <row r="807" spans="1:20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</row>
    <row r="808" spans="1:20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</row>
    <row r="809" spans="1:20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</row>
    <row r="810" spans="1:20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</row>
    <row r="811" spans="1:20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</row>
    <row r="812" spans="1:20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</row>
    <row r="813" spans="1:20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</row>
    <row r="814" spans="1:20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</row>
    <row r="815" spans="1:20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</row>
    <row r="816" spans="1:20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</row>
    <row r="817" spans="1:20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</row>
    <row r="818" spans="1:20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</row>
    <row r="819" spans="1:20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</row>
    <row r="820" spans="1:20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</row>
    <row r="821" spans="1:20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</row>
    <row r="822" spans="1:20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</row>
    <row r="823" spans="1:20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</row>
    <row r="824" spans="1:20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</row>
    <row r="825" spans="1:20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</row>
    <row r="826" spans="1:20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</row>
    <row r="827" spans="1:20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</row>
    <row r="828" spans="1:20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</row>
    <row r="829" spans="1:20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</row>
    <row r="830" spans="1:20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</row>
    <row r="831" spans="1:20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</row>
    <row r="832" spans="1:20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</row>
    <row r="833" spans="1:20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</row>
    <row r="834" spans="1:20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</row>
    <row r="835" spans="1:20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</row>
    <row r="836" spans="1:20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</row>
    <row r="837" spans="1:20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</row>
    <row r="838" spans="1:20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</row>
    <row r="839" spans="1:20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</row>
    <row r="840" spans="1:20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</row>
    <row r="841" spans="1:20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</row>
    <row r="842" spans="1:20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</row>
    <row r="843" spans="1:20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</row>
    <row r="844" spans="1:20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</row>
    <row r="845" spans="1:20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</row>
    <row r="846" spans="1:20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</row>
    <row r="847" spans="1:20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</row>
    <row r="848" spans="1:20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</row>
    <row r="849" spans="1:20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</row>
    <row r="850" spans="1:20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</row>
    <row r="851" spans="1:20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</row>
    <row r="852" spans="1:20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</row>
    <row r="853" spans="1:20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</row>
    <row r="854" spans="1:20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</row>
    <row r="855" spans="1:20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</row>
    <row r="856" spans="1:20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</row>
    <row r="857" spans="1:20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</row>
    <row r="858" spans="1:20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</row>
    <row r="859" spans="1:20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</row>
    <row r="860" spans="1:20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</row>
    <row r="861" spans="1:20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</row>
    <row r="862" spans="1:20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</row>
    <row r="863" spans="1:20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</row>
    <row r="864" spans="1:20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</row>
    <row r="865" spans="1:20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</row>
    <row r="866" spans="1:20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</row>
    <row r="867" spans="1:20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</row>
    <row r="868" spans="1:20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</row>
    <row r="869" spans="1:20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</row>
    <row r="870" spans="1:20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</row>
    <row r="871" spans="1:20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</row>
    <row r="872" spans="1:20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</row>
    <row r="873" spans="1:20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</row>
    <row r="874" spans="1:20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</row>
    <row r="875" spans="1:20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</row>
    <row r="876" spans="1:20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</row>
    <row r="877" spans="1:20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</row>
    <row r="878" spans="1:20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</row>
    <row r="879" spans="1:20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</row>
    <row r="880" spans="1:20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</row>
    <row r="881" spans="1:20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</row>
    <row r="882" spans="1:20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</row>
    <row r="883" spans="1:20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</row>
    <row r="884" spans="1:20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</row>
    <row r="885" spans="1:20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</row>
    <row r="886" spans="1:20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</row>
    <row r="887" spans="1:20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</row>
    <row r="888" spans="1:20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</row>
    <row r="889" spans="1:20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</row>
    <row r="890" spans="1:20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</row>
    <row r="891" spans="1:20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</row>
    <row r="892" spans="1:20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</row>
    <row r="893" spans="1:20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</row>
    <row r="894" spans="1:20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</row>
    <row r="895" spans="1:20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</row>
    <row r="896" spans="1:20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</row>
    <row r="897" spans="1:20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</row>
    <row r="898" spans="1:20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</row>
    <row r="899" spans="1:20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</row>
    <row r="900" spans="1:20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</row>
    <row r="901" spans="1:20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</row>
    <row r="902" spans="1:20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</row>
    <row r="903" spans="1:20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</row>
    <row r="904" spans="1:20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</row>
    <row r="905" spans="1:20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</row>
    <row r="906" spans="1:20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</row>
    <row r="907" spans="1:20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</row>
    <row r="908" spans="1:20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</row>
    <row r="909" spans="1:20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</row>
    <row r="910" spans="1:20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</row>
    <row r="911" spans="1:20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</row>
    <row r="912" spans="1:20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</row>
    <row r="913" spans="1:20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</row>
    <row r="914" spans="1:20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</row>
    <row r="915" spans="1:20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</row>
    <row r="916" spans="1:20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</row>
    <row r="917" spans="1:20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</row>
    <row r="918" spans="1:20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</row>
    <row r="919" spans="1:20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</row>
    <row r="920" spans="1:20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</row>
    <row r="921" spans="1:20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</row>
    <row r="922" spans="1:20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</row>
    <row r="923" spans="1:20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</row>
    <row r="924" spans="1:20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</row>
    <row r="925" spans="1:20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</row>
    <row r="926" spans="1:20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</row>
    <row r="927" spans="1:20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</row>
    <row r="928" spans="1:20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</row>
    <row r="929" spans="1:20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</row>
    <row r="930" spans="1:20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</row>
    <row r="931" spans="1:20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</row>
    <row r="932" spans="1:20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</row>
    <row r="933" spans="1:20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</row>
    <row r="934" spans="1:20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</row>
    <row r="935" spans="1:20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</row>
    <row r="936" spans="1:20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</row>
    <row r="937" spans="1:20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</row>
    <row r="938" spans="1:20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</row>
    <row r="939" spans="1:20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</row>
    <row r="940" spans="1:20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</row>
    <row r="941" spans="1:20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</row>
    <row r="942" spans="1:20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</row>
    <row r="943" spans="1:20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</row>
    <row r="944" spans="1:20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</row>
    <row r="945" spans="1:20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</row>
    <row r="946" spans="1:20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</row>
    <row r="947" spans="1:20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</row>
    <row r="948" spans="1:20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</row>
    <row r="949" spans="1:20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</row>
    <row r="950" spans="1:20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</row>
    <row r="951" spans="1:20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</row>
    <row r="952" spans="1:20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</row>
    <row r="953" spans="1:20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</row>
    <row r="954" spans="1:20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</row>
    <row r="955" spans="1:20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</row>
    <row r="956" spans="1:20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</row>
    <row r="957" spans="1:20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</row>
    <row r="958" spans="1:20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</row>
    <row r="959" spans="1:20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</row>
    <row r="960" spans="1:20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</row>
    <row r="961" spans="1:20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</row>
    <row r="962" spans="1:20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</row>
    <row r="963" spans="1:20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</row>
    <row r="964" spans="1:20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</row>
    <row r="965" spans="1:20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</row>
    <row r="966" spans="1:20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</row>
    <row r="967" spans="1:20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</row>
    <row r="968" spans="1:20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</row>
    <row r="969" spans="1:20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</row>
    <row r="970" spans="1:20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</row>
    <row r="971" spans="1:20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</row>
    <row r="972" spans="1:20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</row>
    <row r="973" spans="1:20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</row>
    <row r="974" spans="1:20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</row>
    <row r="975" spans="1:20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</row>
    <row r="976" spans="1:20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</row>
    <row r="977" spans="1:20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</row>
    <row r="978" spans="1:20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</row>
    <row r="979" spans="1:20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</row>
    <row r="980" spans="1:20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</row>
    <row r="981" spans="1:20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</row>
    <row r="982" spans="1:20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</row>
    <row r="983" spans="1:20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</row>
    <row r="984" spans="1:20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</row>
    <row r="985" spans="1:20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</row>
    <row r="986" spans="1:20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</row>
    <row r="987" spans="1:20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</row>
    <row r="988" spans="1:20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</row>
    <row r="989" spans="1:20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</row>
    <row r="990" spans="1:20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</row>
    <row r="991" spans="1:20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</row>
    <row r="992" spans="1:20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</row>
    <row r="993" spans="1:20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</row>
    <row r="994" spans="1:20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</row>
    <row r="995" spans="1:20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</row>
    <row r="996" spans="1:20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</row>
    <row r="997" spans="1:20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</row>
    <row r="998" spans="1:20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</row>
    <row r="999" spans="1:20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</row>
    <row r="1000" spans="1:20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</row>
  </sheetData>
  <sheetProtection password="C59B" sheet="1" objects="1" scenarios="1"/>
  <mergeCells count="120"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02:H102"/>
    <mergeCell ref="C103:H103"/>
    <mergeCell ref="C104:H104"/>
    <mergeCell ref="C105:H105"/>
    <mergeCell ref="C106:H106"/>
    <mergeCell ref="B107:H107"/>
    <mergeCell ref="B109:J109"/>
    <mergeCell ref="B110:J110"/>
    <mergeCell ref="C111:H111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</mergeCells>
  <pageMargins left="0.196527777777778" right="0" top="0.75" bottom="0.75" header="0" footer="0"/>
  <pageSetup paperSize="9" scale="57" firstPageNumber="0" orientation="portrait" horizontalDpi="300" verticalDpi="300" r:id="rId1"/>
  <headerFooter>
    <oddHeader>&amp;C&amp;A</oddHeader>
    <oddFooter>&amp;CPágina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U1000"/>
  <sheetViews>
    <sheetView showGridLines="0" topLeftCell="A112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0.5703125" customWidth="1"/>
    <col min="11" max="11" width="24" customWidth="1"/>
    <col min="12" max="21" width="7.85546875" customWidth="1"/>
    <col min="1020" max="1024" width="11.5703125" customWidth="1"/>
  </cols>
  <sheetData>
    <row r="1" spans="1:21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</row>
    <row r="2" spans="1:21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</row>
    <row r="3" spans="1:21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</row>
    <row r="4" spans="1:21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</row>
    <row r="5" spans="1:21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tr">
        <f>'Operador de copiadora Diurno'!J5</f>
        <v>2021/2021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</row>
    <row r="6" spans="1:21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</row>
    <row r="7" spans="1:21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</row>
    <row r="8" spans="1:21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</row>
    <row r="9" spans="1:21" ht="12.75" customHeight="1">
      <c r="A9" s="48"/>
      <c r="B9" s="148" t="s">
        <v>151</v>
      </c>
      <c r="C9" s="148"/>
      <c r="D9" s="148"/>
      <c r="E9" s="50" t="s">
        <v>152</v>
      </c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</row>
    <row r="10" spans="1:21" ht="12.75" customHeight="1">
      <c r="A10" s="48"/>
      <c r="B10" s="149" t="s">
        <v>338</v>
      </c>
      <c r="C10" s="149"/>
      <c r="D10" s="149"/>
      <c r="E10" s="50" t="s">
        <v>3</v>
      </c>
      <c r="F10" s="149">
        <v>1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</row>
    <row r="11" spans="1:21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</row>
    <row r="12" spans="1:21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</row>
    <row r="13" spans="1:21" ht="25.5" customHeight="1">
      <c r="A13" s="48"/>
      <c r="B13" s="58">
        <v>1</v>
      </c>
      <c r="C13" s="150" t="s">
        <v>156</v>
      </c>
      <c r="D13" s="150"/>
      <c r="E13" s="150"/>
      <c r="F13" s="150"/>
      <c r="G13" s="150"/>
      <c r="H13" s="150"/>
      <c r="I13" s="150"/>
      <c r="J13" s="58" t="str">
        <f>B10</f>
        <v>Operador de Copiadora Noturno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</row>
    <row r="14" spans="1:21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336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</row>
    <row r="15" spans="1:21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f>'Operador de copiadora Diurno'!J15</f>
        <v>1238.0899999999999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  <c r="U15" s="48"/>
    </row>
    <row r="16" spans="1:21" ht="38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324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1:21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337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  <c r="U17" s="48"/>
    </row>
    <row r="18" spans="1:21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f>'Operador de copiadora Diurno'!J18</f>
        <v>44197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</row>
    <row r="19" spans="1:21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</row>
    <row r="20" spans="1:21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</row>
    <row r="21" spans="1:21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</row>
    <row r="22" spans="1:21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</row>
    <row r="23" spans="1:21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1238.0899999999999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</row>
    <row r="24" spans="1:21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</row>
    <row r="25" spans="1:21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66"/>
      <c r="J25" s="65">
        <f>998*I25</f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</row>
    <row r="26" spans="1:21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f>((J23/220)*0.5)*1*26.09</f>
        <v>73.413109318181824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</row>
    <row r="27" spans="1:21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f>((1*1.142857*26.09)-1*26.09)*((J23/220)*0.5)</f>
        <v>10.487576557867504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1321.9906858760492</v>
      </c>
      <c r="K28" s="69"/>
      <c r="L28" s="48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</row>
    <row r="30" spans="1:21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</row>
    <row r="31" spans="1:21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  <c r="R31" s="48"/>
      <c r="S31" s="48"/>
      <c r="T31" s="48"/>
      <c r="U31" s="48"/>
    </row>
    <row r="32" spans="1:21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</row>
    <row r="33" spans="1:21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98">
        <f>J28</f>
        <v>1321.9906858760492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  <c r="U33" s="48"/>
    </row>
    <row r="34" spans="1:21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110.16589048967076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</row>
    <row r="35" spans="1:21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146.88785398622767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  <c r="U35" s="48"/>
    </row>
    <row r="36" spans="1:21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257.05374447589844</v>
      </c>
      <c r="K36" s="69"/>
      <c r="L36" s="48"/>
      <c r="M36" s="48"/>
      <c r="N36" s="48"/>
      <c r="O36" s="48"/>
      <c r="P36" s="48"/>
      <c r="Q36" s="48"/>
      <c r="R36" s="48"/>
      <c r="S36" s="48"/>
      <c r="T36" s="48"/>
      <c r="U36" s="48"/>
    </row>
    <row r="37" spans="1:21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  <c r="R37" s="48"/>
      <c r="S37" s="48"/>
      <c r="T37" s="48"/>
      <c r="U37" s="48"/>
    </row>
    <row r="38" spans="1:21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</row>
    <row r="39" spans="1:21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1579.0444303519475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  <c r="U39" s="48"/>
    </row>
    <row r="40" spans="1:21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315.80888607038952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</row>
    <row r="41" spans="1:21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39.47611075879869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  <c r="U41" s="48"/>
    </row>
    <row r="42" spans="1:21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</row>
    <row r="43" spans="1:21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23.685666455279211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  <c r="U43" s="48"/>
    </row>
    <row r="44" spans="1:21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15.790444303519475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</row>
    <row r="45" spans="1:21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9.4742665821116852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1:21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3.1580888607038951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</row>
    <row r="47" spans="1:21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126.3235544281558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</row>
    <row r="48" spans="1:21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533.71701745895825</v>
      </c>
      <c r="K48" s="69"/>
      <c r="L48" s="48"/>
      <c r="M48" s="48"/>
      <c r="N48" s="48"/>
      <c r="O48" s="48"/>
      <c r="P48" s="48"/>
      <c r="Q48" s="48"/>
      <c r="R48" s="48"/>
      <c r="S48" s="48"/>
      <c r="T48" s="48"/>
      <c r="U48" s="48"/>
    </row>
    <row r="49" spans="1:21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  <c r="R49" s="48"/>
      <c r="S49" s="48"/>
      <c r="T49" s="48"/>
      <c r="U49" s="48"/>
    </row>
    <row r="50" spans="1:21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</row>
    <row r="51" spans="1:21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94.714600000000004</v>
      </c>
      <c r="K51" s="89"/>
      <c r="L51" s="87"/>
      <c r="M51" s="87"/>
      <c r="N51" s="87"/>
      <c r="O51" s="87"/>
      <c r="P51" s="87"/>
      <c r="Q51" s="87"/>
      <c r="R51" s="87"/>
      <c r="S51" s="87"/>
      <c r="T51" s="87"/>
      <c r="U51" s="87"/>
    </row>
    <row r="52" spans="1:21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f>'Operador de copiadora Diurno'!I52</f>
        <v>22.28</v>
      </c>
      <c r="J52" s="65">
        <f>I52*26*0.8</f>
        <v>463.42399999999998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  <c r="U52" s="48"/>
    </row>
    <row r="53" spans="1:21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47"/>
      <c r="L54" s="48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f>I55*0.7</f>
        <v>0</v>
      </c>
      <c r="K55" s="91"/>
      <c r="L55" s="48"/>
      <c r="M55" s="48"/>
      <c r="N55" s="48"/>
      <c r="O55" s="48"/>
      <c r="P55" s="48"/>
      <c r="Q55" s="48"/>
      <c r="R55" s="48"/>
      <c r="S55" s="48"/>
      <c r="T55" s="48"/>
      <c r="U55" s="48"/>
    </row>
    <row r="56" spans="1:21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'Operador de copiadora Diurno'!J56</f>
        <v>38.159999999999997</v>
      </c>
      <c r="K56" s="92"/>
      <c r="L56" s="48"/>
      <c r="M56" s="48"/>
      <c r="N56" s="48"/>
      <c r="O56" s="48"/>
      <c r="P56" s="48"/>
      <c r="Q56" s="48"/>
      <c r="R56" s="48"/>
      <c r="S56" s="48"/>
      <c r="T56" s="48"/>
      <c r="U56" s="48"/>
    </row>
    <row r="57" spans="1:21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596.29859999999996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  <c r="U57" s="48"/>
    </row>
    <row r="58" spans="1:21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  <c r="R58" s="48"/>
      <c r="S58" s="48"/>
      <c r="T58" s="48"/>
      <c r="U58" s="48"/>
    </row>
    <row r="59" spans="1:21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  <c r="R59" s="48"/>
      <c r="S59" s="48"/>
      <c r="T59" s="48"/>
      <c r="U59" s="48"/>
    </row>
    <row r="60" spans="1:21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  <c r="U60" s="48"/>
    </row>
    <row r="61" spans="1:21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257.05374447589844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  <c r="U61" s="48"/>
    </row>
    <row r="62" spans="1:21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533.71701745895825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  <c r="U62" s="48"/>
    </row>
    <row r="63" spans="1:21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596.29859999999996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  <c r="U63" s="48"/>
    </row>
    <row r="64" spans="1:21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1387.0693619348567</v>
      </c>
      <c r="K64" s="69"/>
      <c r="L64" s="87"/>
      <c r="M64" s="87"/>
      <c r="N64" s="87"/>
      <c r="O64" s="87"/>
      <c r="P64" s="87"/>
      <c r="Q64" s="87"/>
      <c r="R64" s="87"/>
      <c r="S64" s="87"/>
      <c r="T64" s="87"/>
      <c r="U64" s="87"/>
    </row>
    <row r="65" spans="1:21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48"/>
      <c r="M65" s="48"/>
      <c r="N65" s="48"/>
      <c r="O65" s="48"/>
      <c r="P65" s="48"/>
      <c r="Q65" s="48"/>
      <c r="R65" s="48"/>
      <c r="S65" s="48"/>
      <c r="T65" s="48"/>
      <c r="U65" s="48"/>
    </row>
    <row r="66" spans="1:21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48"/>
      <c r="M66" s="48"/>
      <c r="N66" s="48"/>
      <c r="O66" s="48"/>
      <c r="P66" s="48"/>
      <c r="Q66" s="48"/>
      <c r="R66" s="48"/>
      <c r="S66" s="48"/>
      <c r="T66" s="48"/>
      <c r="U66" s="48"/>
    </row>
    <row r="67" spans="1:21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  <c r="R67" s="48"/>
      <c r="S67" s="48"/>
      <c r="T67" s="48"/>
      <c r="U67" s="48"/>
    </row>
    <row r="68" spans="1:21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</row>
    <row r="69" spans="1:21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1321.9906858760492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  <c r="U69" s="48"/>
    </row>
    <row r="70" spans="1:21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5.5082945244835377</v>
      </c>
      <c r="K70" s="69"/>
      <c r="L70" s="48"/>
      <c r="M70" s="48"/>
      <c r="N70" s="48"/>
      <c r="O70" s="48"/>
      <c r="P70" s="48"/>
      <c r="Q70" s="48"/>
      <c r="R70" s="48"/>
      <c r="S70" s="48"/>
      <c r="T70" s="48"/>
      <c r="U70" s="48"/>
    </row>
    <row r="71" spans="1:21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0.44066356195868306</v>
      </c>
      <c r="K71" s="69"/>
      <c r="L71" s="48"/>
      <c r="M71" s="48"/>
      <c r="N71" s="48"/>
      <c r="O71" s="48"/>
      <c r="P71" s="48"/>
      <c r="Q71" s="48"/>
      <c r="R71" s="48"/>
      <c r="S71" s="48"/>
      <c r="T71" s="48"/>
      <c r="U71" s="48"/>
    </row>
    <row r="72" spans="1:21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25.705374447589843</v>
      </c>
      <c r="K72" s="94" t="s">
        <v>218</v>
      </c>
      <c r="L72" s="48"/>
      <c r="M72" s="48"/>
      <c r="N72" s="48"/>
      <c r="O72" s="48"/>
      <c r="P72" s="48"/>
      <c r="Q72" s="48"/>
      <c r="R72" s="48"/>
      <c r="S72" s="48"/>
      <c r="T72" s="48"/>
      <c r="U72" s="48"/>
    </row>
    <row r="73" spans="1:21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8.6884165632853669</v>
      </c>
      <c r="K73" s="95"/>
      <c r="L73" s="48"/>
      <c r="M73" s="48"/>
      <c r="N73" s="48"/>
      <c r="O73" s="48"/>
      <c r="P73" s="48"/>
      <c r="Q73" s="48"/>
      <c r="R73" s="48"/>
      <c r="S73" s="48"/>
      <c r="T73" s="48"/>
      <c r="U73" s="48"/>
    </row>
    <row r="74" spans="1:21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42.303701948033577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</row>
    <row r="75" spans="1:21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82.646451045351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  <c r="U75" s="48"/>
    </row>
    <row r="76" spans="1:21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  <c r="M76" s="87"/>
      <c r="N76" s="87"/>
      <c r="O76" s="87"/>
      <c r="P76" s="87"/>
      <c r="Q76" s="87"/>
      <c r="R76" s="87"/>
      <c r="S76" s="87"/>
      <c r="T76" s="87"/>
      <c r="U76" s="87"/>
    </row>
    <row r="77" spans="1:21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  <c r="M77" s="87"/>
      <c r="N77" s="87"/>
      <c r="O77" s="87"/>
      <c r="P77" s="87"/>
      <c r="Q77" s="87"/>
      <c r="R77" s="87"/>
      <c r="S77" s="87"/>
      <c r="T77" s="87"/>
      <c r="U77" s="87"/>
    </row>
    <row r="78" spans="1:21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  <c r="R78" s="48"/>
      <c r="S78" s="48"/>
      <c r="T78" s="48"/>
      <c r="U78" s="48"/>
    </row>
    <row r="79" spans="1:21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</row>
    <row r="80" spans="1:21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1321.9906858760492</v>
      </c>
      <c r="K80" s="17"/>
      <c r="L80" s="48"/>
      <c r="M80" s="48"/>
      <c r="N80" s="48"/>
      <c r="O80" s="48"/>
      <c r="P80" s="48"/>
      <c r="Q80" s="48"/>
      <c r="R80" s="48"/>
      <c r="S80" s="48"/>
      <c r="T80" s="48"/>
      <c r="U80" s="48"/>
    </row>
    <row r="81" spans="1:21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12.240654498852306</v>
      </c>
      <c r="K81" s="97"/>
      <c r="L81" s="48"/>
      <c r="M81" s="48"/>
      <c r="N81" s="48"/>
      <c r="O81" s="48"/>
      <c r="P81" s="48"/>
      <c r="Q81" s="48"/>
      <c r="R81" s="48"/>
      <c r="S81" s="48"/>
      <c r="T81" s="48"/>
      <c r="U81" s="48"/>
    </row>
    <row r="82" spans="1:21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21.886290243947922</v>
      </c>
      <c r="K82" s="97"/>
      <c r="L82" s="48"/>
      <c r="M82" s="48"/>
      <c r="N82" s="48"/>
      <c r="O82" s="48"/>
      <c r="P82" s="48"/>
      <c r="Q82" s="48"/>
      <c r="R82" s="48"/>
      <c r="S82" s="48"/>
      <c r="T82" s="48"/>
      <c r="U82" s="48"/>
    </row>
    <row r="83" spans="1:21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0.2754147262241769</v>
      </c>
      <c r="K83" s="69"/>
      <c r="L83" s="48"/>
      <c r="M83" s="48"/>
      <c r="N83" s="48"/>
      <c r="O83" s="48"/>
      <c r="P83" s="48"/>
      <c r="Q83" s="48"/>
      <c r="R83" s="48"/>
      <c r="S83" s="48"/>
      <c r="T83" s="48"/>
      <c r="U83" s="48"/>
    </row>
    <row r="84" spans="1:21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0.42964697290971593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  <c r="U84" s="48"/>
    </row>
    <row r="85" spans="1:21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0.42918163218828764</v>
      </c>
      <c r="K85" s="69"/>
      <c r="L85" s="48"/>
      <c r="M85" s="48"/>
      <c r="N85" s="48"/>
      <c r="O85" s="48"/>
      <c r="P85" s="48"/>
      <c r="Q85" s="48"/>
      <c r="R85" s="48"/>
      <c r="S85" s="48"/>
      <c r="T85" s="48"/>
      <c r="U85" s="48"/>
    </row>
    <row r="86" spans="1:21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11.918281569053375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  <c r="U86" s="48"/>
    </row>
    <row r="87" spans="1:21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47.179469643175786</v>
      </c>
      <c r="K87" s="69"/>
      <c r="L87" s="87"/>
      <c r="M87" s="87"/>
      <c r="N87" s="87"/>
      <c r="O87" s="87"/>
      <c r="P87" s="87"/>
      <c r="Q87" s="87"/>
      <c r="R87" s="87"/>
      <c r="S87" s="87"/>
      <c r="T87" s="87"/>
      <c r="U87" s="87"/>
    </row>
    <row r="88" spans="1:21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  <c r="R88" s="48"/>
      <c r="S88" s="48"/>
      <c r="T88" s="48"/>
      <c r="U88" s="48"/>
    </row>
    <row r="89" spans="1:21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  <c r="U89" s="48"/>
    </row>
    <row r="90" spans="1:21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1321.9906858760492</v>
      </c>
      <c r="K90" s="17"/>
      <c r="L90" s="48"/>
      <c r="M90" s="48"/>
      <c r="N90" s="48"/>
      <c r="O90" s="48"/>
      <c r="P90" s="48"/>
      <c r="Q90" s="48"/>
      <c r="R90" s="48"/>
      <c r="S90" s="48"/>
      <c r="T90" s="48"/>
      <c r="U90" s="48"/>
    </row>
    <row r="91" spans="1:21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48"/>
      <c r="M91" s="48"/>
      <c r="N91" s="48"/>
      <c r="O91" s="48"/>
      <c r="P91" s="48"/>
      <c r="Q91" s="48"/>
      <c r="R91" s="48"/>
      <c r="S91" s="48"/>
      <c r="T91" s="48"/>
      <c r="U91" s="48"/>
    </row>
    <row r="92" spans="1:21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  <c r="U92" s="48"/>
    </row>
    <row r="93" spans="1:21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  <c r="R93" s="48"/>
      <c r="S93" s="48"/>
      <c r="T93" s="48"/>
      <c r="U93" s="48"/>
    </row>
    <row r="94" spans="1:21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  <c r="R94" s="48"/>
      <c r="S94" s="48"/>
      <c r="T94" s="48"/>
      <c r="U94" s="48"/>
    </row>
    <row r="95" spans="1:21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  <c r="U95" s="48"/>
    </row>
    <row r="96" spans="1:21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47.179469643175786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  <c r="U96" s="48"/>
    </row>
    <row r="97" spans="1:21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  <c r="U97" s="48"/>
    </row>
    <row r="98" spans="1:21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47.179469643175786</v>
      </c>
      <c r="K98" s="69"/>
      <c r="L98" s="87"/>
      <c r="M98" s="87"/>
      <c r="N98" s="87"/>
      <c r="O98" s="87"/>
      <c r="P98" s="87"/>
      <c r="Q98" s="87"/>
      <c r="R98" s="87"/>
      <c r="S98" s="87"/>
      <c r="T98" s="87"/>
      <c r="U98" s="87"/>
    </row>
    <row r="99" spans="1:21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  <c r="R99" s="48"/>
      <c r="S99" s="48"/>
      <c r="T99" s="48"/>
      <c r="U99" s="48"/>
    </row>
    <row r="100" spans="1:21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</row>
    <row r="101" spans="1:21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  <c r="U101" s="48"/>
    </row>
    <row r="102" spans="1:21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</row>
    <row r="103" spans="1:21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'Uniforme-EPI'!F266</f>
        <v>0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  <c r="U103" s="48"/>
    </row>
    <row r="104" spans="1:21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</row>
    <row r="105" spans="1:21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v>0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  <c r="U105" s="48"/>
    </row>
    <row r="106" spans="1:21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</row>
    <row r="107" spans="1:21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  <c r="U107" s="48"/>
    </row>
    <row r="108" spans="1:21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</row>
    <row r="109" spans="1:21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</row>
    <row r="110" spans="1:21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  <c r="R110" s="48"/>
      <c r="S110" s="48"/>
      <c r="T110" s="48"/>
      <c r="U110" s="48"/>
    </row>
    <row r="111" spans="1:21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  <c r="R111" s="48"/>
      <c r="S111" s="48"/>
      <c r="T111" s="48"/>
      <c r="U111" s="48"/>
    </row>
    <row r="112" spans="1:21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  <c r="R112" s="48"/>
      <c r="S112" s="48"/>
      <c r="T112" s="48"/>
      <c r="U112" s="48"/>
    </row>
    <row r="113" spans="1:21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  <c r="R113" s="48"/>
      <c r="S113" s="48"/>
      <c r="T113" s="48"/>
      <c r="U113" s="48"/>
    </row>
    <row r="114" spans="1:21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  <c r="R114" s="48"/>
      <c r="S114" s="48"/>
      <c r="T114" s="48"/>
      <c r="U114" s="48"/>
    </row>
    <row r="115" spans="1:21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  <c r="U115" s="48"/>
    </row>
    <row r="116" spans="1:21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  <c r="U116" s="48"/>
    </row>
    <row r="117" spans="1:21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87.800596963899991</v>
      </c>
      <c r="K117" s="69"/>
      <c r="L117" s="48"/>
      <c r="M117" s="48"/>
      <c r="N117" s="48"/>
      <c r="O117" s="48"/>
      <c r="P117" s="48"/>
      <c r="Q117" s="48"/>
      <c r="R117" s="48"/>
      <c r="S117" s="48"/>
      <c r="T117" s="48"/>
      <c r="U117" s="48"/>
    </row>
    <row r="118" spans="1:21" ht="14.25" customHeight="1">
      <c r="A118" s="48"/>
      <c r="B118" s="101" t="s">
        <v>148</v>
      </c>
      <c r="C118" s="148" t="s">
        <v>245</v>
      </c>
      <c r="D118" s="148"/>
      <c r="E118" s="148"/>
      <c r="F118" s="148"/>
      <c r="G118" s="148"/>
      <c r="H118" s="148"/>
      <c r="I118" s="102"/>
      <c r="J118" s="75">
        <v>0</v>
      </c>
      <c r="K118" s="17"/>
      <c r="L118" s="48"/>
      <c r="M118" s="48"/>
      <c r="N118" s="48"/>
      <c r="O118" s="48"/>
      <c r="P118" s="48"/>
      <c r="Q118" s="48"/>
      <c r="R118" s="48"/>
      <c r="S118" s="48"/>
      <c r="T118" s="48"/>
      <c r="U118" s="48"/>
    </row>
    <row r="119" spans="1:21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87.800596963899991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  <c r="U119" s="48"/>
    </row>
    <row r="120" spans="1:21" ht="14.25" customHeight="1">
      <c r="A120" s="17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ht="14.25" customHeight="1">
      <c r="A121" s="17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  <c r="R122" s="48"/>
      <c r="S122" s="48"/>
      <c r="T122" s="48"/>
      <c r="U122" s="48"/>
    </row>
    <row r="123" spans="1:21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  <c r="R123" s="48"/>
      <c r="S123" s="48"/>
      <c r="T123" s="48"/>
      <c r="U123" s="48"/>
    </row>
    <row r="124" spans="1:21" ht="14.25" customHeight="1">
      <c r="A124" s="48"/>
      <c r="B124" s="50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1321.9906858760492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  <c r="U124" s="48"/>
    </row>
    <row r="125" spans="1:21" ht="12.75" customHeight="1">
      <c r="A125" s="48"/>
      <c r="B125" s="50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1387.0693619348567</v>
      </c>
      <c r="K125" s="17"/>
      <c r="L125" s="48"/>
      <c r="M125" s="48"/>
      <c r="N125" s="48"/>
      <c r="O125" s="48"/>
      <c r="P125" s="48"/>
      <c r="Q125" s="48"/>
      <c r="R125" s="48"/>
      <c r="S125" s="48"/>
      <c r="T125" s="48"/>
      <c r="U125" s="48"/>
    </row>
    <row r="126" spans="1:21" ht="14.25" customHeight="1">
      <c r="A126" s="48"/>
      <c r="B126" s="50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82.646451045351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4.25" customHeight="1">
      <c r="A127" s="48"/>
      <c r="B127" s="50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47.179469643175786</v>
      </c>
      <c r="K127" s="17"/>
      <c r="L127" s="48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4.25" customHeight="1">
      <c r="A128" s="48"/>
      <c r="B128" s="50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2838.8859684994327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2.75" customHeight="1">
      <c r="A130" s="48"/>
      <c r="B130" s="50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87.800596963899991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2926.6865654633325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2926.6865654633325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  <c r="U133" s="48"/>
    </row>
    <row r="134" spans="1:21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2.2138480979719555</v>
      </c>
      <c r="K134" s="69"/>
      <c r="L134" s="48"/>
      <c r="M134" s="48"/>
      <c r="N134" s="48"/>
      <c r="O134" s="48"/>
      <c r="P134" s="48"/>
      <c r="Q134" s="48"/>
      <c r="R134" s="48"/>
      <c r="S134" s="48"/>
      <c r="T134" s="48"/>
      <c r="U134" s="48"/>
    </row>
    <row r="135" spans="1:21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  <c r="R135" s="48"/>
      <c r="S135" s="48"/>
      <c r="T135" s="48"/>
      <c r="U135" s="48"/>
    </row>
    <row r="136" spans="1:21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  <c r="R136" s="48"/>
      <c r="S136" s="48"/>
      <c r="T136" s="48"/>
      <c r="U136" s="48"/>
    </row>
    <row r="137" spans="1:21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  <c r="R137" s="48"/>
      <c r="S137" s="48"/>
      <c r="T137" s="48"/>
      <c r="U137" s="48"/>
    </row>
    <row r="138" spans="1:21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  <c r="U138" s="48"/>
    </row>
    <row r="139" spans="1:21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  <c r="U139" s="48"/>
    </row>
    <row r="140" spans="1:21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  <c r="U140" s="48"/>
    </row>
    <row r="141" spans="1:21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  <c r="U141" s="48"/>
    </row>
    <row r="142" spans="1:21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  <c r="U142" s="48"/>
    </row>
    <row r="143" spans="1:21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  <c r="U143" s="48"/>
    </row>
    <row r="144" spans="1:21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</row>
    <row r="145" spans="1:21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</row>
    <row r="146" spans="1:21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</row>
    <row r="147" spans="1:21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</row>
    <row r="148" spans="1:21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</row>
    <row r="156" spans="1:21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</row>
    <row r="157" spans="1:21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</row>
    <row r="158" spans="1:21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</row>
    <row r="159" spans="1:21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</row>
    <row r="160" spans="1:21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</row>
    <row r="161" spans="1:21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</row>
    <row r="162" spans="1:21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</row>
    <row r="163" spans="1:21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</row>
    <row r="164" spans="1:21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</row>
    <row r="165" spans="1:21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</row>
    <row r="166" spans="1:21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</row>
    <row r="170" spans="1:21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</row>
    <row r="171" spans="1:21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</row>
    <row r="172" spans="1:21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</row>
    <row r="173" spans="1:21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</row>
    <row r="174" spans="1:21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</row>
    <row r="175" spans="1:21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</row>
    <row r="176" spans="1:21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</row>
    <row r="177" spans="1:21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</row>
    <row r="178" spans="1:21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</row>
    <row r="179" spans="1:21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</row>
    <row r="180" spans="1:21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</row>
    <row r="181" spans="1:21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</row>
    <row r="182" spans="1:21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</row>
    <row r="186" spans="1:21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</row>
    <row r="187" spans="1:21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</row>
    <row r="188" spans="1:21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</row>
    <row r="189" spans="1:21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</row>
    <row r="190" spans="1:21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</row>
    <row r="191" spans="1:21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</row>
    <row r="192" spans="1:21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</row>
    <row r="193" spans="1:21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</row>
    <row r="194" spans="1:21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</row>
    <row r="195" spans="1:21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</row>
    <row r="196" spans="1:21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</row>
    <row r="197" spans="1:21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</row>
    <row r="203" spans="1:21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</row>
    <row r="204" spans="1:21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</row>
    <row r="205" spans="1:21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</row>
    <row r="206" spans="1:21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</row>
    <row r="207" spans="1:21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</row>
    <row r="208" spans="1:21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</row>
    <row r="209" spans="1:21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</row>
    <row r="210" spans="1:21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</row>
    <row r="211" spans="1:21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</row>
    <row r="212" spans="1:21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</row>
    <row r="213" spans="1:21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</row>
    <row r="214" spans="1:21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</row>
    <row r="215" spans="1:21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</row>
    <row r="216" spans="1:21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</row>
    <row r="217" spans="1:21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</row>
    <row r="218" spans="1:21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</row>
    <row r="219" spans="1:21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</row>
    <row r="220" spans="1:21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</row>
    <row r="221" spans="1:21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</row>
    <row r="222" spans="1:21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</row>
    <row r="223" spans="1:21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</row>
    <row r="224" spans="1:21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</row>
    <row r="225" spans="1:21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</row>
    <row r="226" spans="1:21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</row>
    <row r="227" spans="1:21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</row>
    <row r="228" spans="1:21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</row>
    <row r="229" spans="1:21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</row>
    <row r="232" spans="1:21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</row>
    <row r="233" spans="1:21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</row>
    <row r="234" spans="1:21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</row>
    <row r="235" spans="1:21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</row>
    <row r="236" spans="1:21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</row>
    <row r="237" spans="1:21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</row>
    <row r="238" spans="1:21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</row>
    <row r="240" spans="1:21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</row>
    <row r="243" spans="1:21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</row>
    <row r="244" spans="1:21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</row>
    <row r="245" spans="1:21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</row>
    <row r="246" spans="1:21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</row>
    <row r="247" spans="1:21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</row>
    <row r="248" spans="1:21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</row>
    <row r="249" spans="1:21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</row>
    <row r="251" spans="1:21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</row>
    <row r="254" spans="1:21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</row>
    <row r="255" spans="1:21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</row>
    <row r="256" spans="1:21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</row>
    <row r="257" spans="1:21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</row>
    <row r="258" spans="1:21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</row>
    <row r="259" spans="1:21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</row>
    <row r="260" spans="1:21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</row>
    <row r="262" spans="1:21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</row>
    <row r="264" spans="1:21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</row>
    <row r="265" spans="1:21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</row>
    <row r="266" spans="1:21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</row>
    <row r="267" spans="1:21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</row>
    <row r="268" spans="1:21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</row>
    <row r="269" spans="1:21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</row>
    <row r="270" spans="1:21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</row>
    <row r="271" spans="1:21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</row>
    <row r="272" spans="1:21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</row>
    <row r="273" spans="1:21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</row>
    <row r="274" spans="1:21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</row>
    <row r="275" spans="1:21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</row>
    <row r="276" spans="1:21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</row>
    <row r="277" spans="1:21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</row>
    <row r="278" spans="1:21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</row>
    <row r="279" spans="1:21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</row>
    <row r="280" spans="1:21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</row>
    <row r="281" spans="1:21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</row>
    <row r="282" spans="1:21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</row>
    <row r="283" spans="1:21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</row>
    <row r="284" spans="1:21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</row>
    <row r="285" spans="1:21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</row>
    <row r="286" spans="1:21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</row>
    <row r="287" spans="1:21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</row>
    <row r="288" spans="1:21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</row>
    <row r="289" spans="1:21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</row>
    <row r="290" spans="1:21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</row>
    <row r="291" spans="1:21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</row>
    <row r="292" spans="1:21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</row>
    <row r="293" spans="1:21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</row>
    <row r="294" spans="1:21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</row>
    <row r="295" spans="1:21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</row>
    <row r="296" spans="1:21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</row>
    <row r="297" spans="1:21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</row>
    <row r="298" spans="1:21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</row>
    <row r="299" spans="1:21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</row>
    <row r="300" spans="1:21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</row>
    <row r="301" spans="1:21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</row>
    <row r="302" spans="1:21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</row>
    <row r="303" spans="1:21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</row>
    <row r="304" spans="1:21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</row>
    <row r="305" spans="1:21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</row>
    <row r="306" spans="1:21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</row>
    <row r="307" spans="1:21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</row>
    <row r="308" spans="1:21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</row>
    <row r="309" spans="1:21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</row>
    <row r="310" spans="1:21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</row>
    <row r="311" spans="1:21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</row>
    <row r="312" spans="1:21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</row>
    <row r="313" spans="1:21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</row>
    <row r="314" spans="1:21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</row>
    <row r="315" spans="1:21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</row>
    <row r="316" spans="1:21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</row>
    <row r="317" spans="1:21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</row>
    <row r="318" spans="1:21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</row>
    <row r="319" spans="1:21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</row>
    <row r="320" spans="1:21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</row>
    <row r="321" spans="1:21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</row>
    <row r="322" spans="1:21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</row>
    <row r="323" spans="1:21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</row>
    <row r="324" spans="1:21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</row>
    <row r="325" spans="1:21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</row>
    <row r="326" spans="1:21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</row>
    <row r="327" spans="1:21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</row>
    <row r="328" spans="1:21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</row>
    <row r="329" spans="1:21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</row>
    <row r="330" spans="1:21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</row>
    <row r="331" spans="1:21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</row>
    <row r="332" spans="1:21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</row>
    <row r="333" spans="1:21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</row>
    <row r="334" spans="1:21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</row>
    <row r="335" spans="1:21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</row>
    <row r="336" spans="1:21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</row>
    <row r="337" spans="1:21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</row>
    <row r="338" spans="1:21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</row>
    <row r="339" spans="1:21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</row>
    <row r="340" spans="1:21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</row>
    <row r="341" spans="1:21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</row>
    <row r="342" spans="1:21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</row>
    <row r="343" spans="1:21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</row>
    <row r="344" spans="1:21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</row>
    <row r="345" spans="1:21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</row>
    <row r="346" spans="1:21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</row>
    <row r="347" spans="1:21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</row>
    <row r="348" spans="1:21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</row>
    <row r="349" spans="1:21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</row>
    <row r="350" spans="1:21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</row>
    <row r="351" spans="1:21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</row>
    <row r="352" spans="1:21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</row>
    <row r="353" spans="1:21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</row>
    <row r="354" spans="1:21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</row>
    <row r="355" spans="1:21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</row>
    <row r="356" spans="1:21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</row>
    <row r="357" spans="1:21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</row>
    <row r="358" spans="1:21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</row>
    <row r="359" spans="1:21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</row>
    <row r="360" spans="1:21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</row>
    <row r="361" spans="1:21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</row>
    <row r="362" spans="1:21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</row>
    <row r="363" spans="1:21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</row>
    <row r="364" spans="1:21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</row>
    <row r="365" spans="1:21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</row>
    <row r="366" spans="1:21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</row>
    <row r="367" spans="1:21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</row>
    <row r="368" spans="1:21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</row>
    <row r="369" spans="1:21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</row>
    <row r="370" spans="1:21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</row>
    <row r="371" spans="1:21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</row>
    <row r="372" spans="1:21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</row>
    <row r="373" spans="1:21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</row>
    <row r="374" spans="1:21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</row>
    <row r="375" spans="1:21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</row>
    <row r="376" spans="1:21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</row>
    <row r="377" spans="1:21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</row>
    <row r="378" spans="1:21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</row>
    <row r="379" spans="1:21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</row>
    <row r="380" spans="1:21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</row>
    <row r="381" spans="1:21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</row>
    <row r="382" spans="1:21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</row>
    <row r="383" spans="1:21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</row>
    <row r="384" spans="1:21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</row>
    <row r="385" spans="1:21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</row>
    <row r="386" spans="1:21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</row>
    <row r="387" spans="1:21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</row>
    <row r="388" spans="1:21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</row>
    <row r="389" spans="1:21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</row>
    <row r="390" spans="1:21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</row>
    <row r="391" spans="1:21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</row>
    <row r="392" spans="1:21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</row>
    <row r="393" spans="1:21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</row>
    <row r="394" spans="1:21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</row>
    <row r="395" spans="1:21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</row>
    <row r="396" spans="1:21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</row>
    <row r="397" spans="1:21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</row>
    <row r="398" spans="1:21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</row>
    <row r="399" spans="1:21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</row>
    <row r="400" spans="1:21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</row>
    <row r="401" spans="1:21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</row>
    <row r="402" spans="1:21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</row>
    <row r="403" spans="1:21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</row>
    <row r="404" spans="1:21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</row>
    <row r="405" spans="1:21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</row>
    <row r="406" spans="1:21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</row>
    <row r="407" spans="1:21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</row>
    <row r="408" spans="1:21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</row>
    <row r="409" spans="1:21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</row>
    <row r="410" spans="1:21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</row>
    <row r="411" spans="1:21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</row>
    <row r="412" spans="1:21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</row>
    <row r="413" spans="1:21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</row>
    <row r="414" spans="1:21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</row>
    <row r="415" spans="1:21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</row>
    <row r="416" spans="1:21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</row>
    <row r="417" spans="1:21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</row>
    <row r="418" spans="1:21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</row>
    <row r="419" spans="1:21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</row>
    <row r="420" spans="1:21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</row>
    <row r="421" spans="1:21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</row>
    <row r="422" spans="1:21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</row>
    <row r="423" spans="1:21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</row>
    <row r="424" spans="1:21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</row>
    <row r="425" spans="1:21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</row>
    <row r="426" spans="1:21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</row>
    <row r="427" spans="1:21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</row>
    <row r="428" spans="1:21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</row>
    <row r="429" spans="1:21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</row>
    <row r="430" spans="1:21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</row>
    <row r="431" spans="1:21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</row>
    <row r="432" spans="1:21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</row>
    <row r="433" spans="1:21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</row>
    <row r="434" spans="1:21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</row>
    <row r="435" spans="1:21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</row>
    <row r="436" spans="1:21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</row>
    <row r="437" spans="1:21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</row>
    <row r="438" spans="1:21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</row>
    <row r="439" spans="1:21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</row>
    <row r="440" spans="1:21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</row>
    <row r="441" spans="1:21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</row>
    <row r="442" spans="1:21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</row>
    <row r="443" spans="1:21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</row>
    <row r="444" spans="1:21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</row>
    <row r="445" spans="1:21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</row>
    <row r="446" spans="1:21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</row>
    <row r="447" spans="1:21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</row>
    <row r="448" spans="1:21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</row>
    <row r="449" spans="1:21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</row>
    <row r="450" spans="1:21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</row>
    <row r="451" spans="1:21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</row>
    <row r="452" spans="1:21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</row>
    <row r="453" spans="1:21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</row>
    <row r="454" spans="1:21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</row>
    <row r="455" spans="1:21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</row>
    <row r="456" spans="1:21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</row>
    <row r="457" spans="1:21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</row>
    <row r="458" spans="1:21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</row>
    <row r="459" spans="1:21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</row>
    <row r="460" spans="1:21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</row>
    <row r="461" spans="1:21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</row>
    <row r="462" spans="1:21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</row>
    <row r="463" spans="1:21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</row>
    <row r="464" spans="1:21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</row>
    <row r="465" spans="1:21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</row>
    <row r="466" spans="1:21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</row>
    <row r="467" spans="1:21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</row>
    <row r="468" spans="1:21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</row>
    <row r="469" spans="1:21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</row>
    <row r="470" spans="1:21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</row>
    <row r="471" spans="1:21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</row>
    <row r="472" spans="1:21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</row>
    <row r="473" spans="1:21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</row>
    <row r="474" spans="1:21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</row>
    <row r="475" spans="1:21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</row>
    <row r="476" spans="1:21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</row>
    <row r="477" spans="1:21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</row>
    <row r="478" spans="1:21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</row>
    <row r="479" spans="1:21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</row>
    <row r="480" spans="1:21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</row>
    <row r="481" spans="1:21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</row>
    <row r="482" spans="1:21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</row>
    <row r="483" spans="1:21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</row>
    <row r="484" spans="1:21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</row>
    <row r="485" spans="1:21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</row>
    <row r="486" spans="1:21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</row>
    <row r="487" spans="1:21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</row>
    <row r="488" spans="1:21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</row>
    <row r="489" spans="1:21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</row>
    <row r="490" spans="1:21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</row>
    <row r="491" spans="1:21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</row>
    <row r="492" spans="1:21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</row>
    <row r="493" spans="1:21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</row>
    <row r="494" spans="1:21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</row>
    <row r="495" spans="1:21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</row>
    <row r="496" spans="1:21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</row>
    <row r="497" spans="1:21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</row>
    <row r="498" spans="1:21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</row>
    <row r="499" spans="1:21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</row>
    <row r="500" spans="1:21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</row>
    <row r="501" spans="1:21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</row>
    <row r="502" spans="1:21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</row>
    <row r="503" spans="1:21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</row>
    <row r="504" spans="1:21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</row>
    <row r="505" spans="1:21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</row>
    <row r="506" spans="1:21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</row>
    <row r="507" spans="1:21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</row>
    <row r="508" spans="1:21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</row>
    <row r="509" spans="1:21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</row>
    <row r="510" spans="1:21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</row>
    <row r="511" spans="1:21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</row>
    <row r="512" spans="1:21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</row>
    <row r="513" spans="1:21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</row>
    <row r="514" spans="1:21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</row>
    <row r="515" spans="1:21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</row>
    <row r="516" spans="1:21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</row>
    <row r="517" spans="1:21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</row>
    <row r="518" spans="1:21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</row>
    <row r="519" spans="1:21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</row>
    <row r="520" spans="1:21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</row>
    <row r="521" spans="1:21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</row>
    <row r="522" spans="1:21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</row>
    <row r="523" spans="1:21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</row>
    <row r="524" spans="1:21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</row>
    <row r="525" spans="1:21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</row>
    <row r="526" spans="1:21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</row>
    <row r="527" spans="1:21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</row>
    <row r="528" spans="1:21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</row>
    <row r="529" spans="1:21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</row>
    <row r="530" spans="1:21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</row>
    <row r="531" spans="1:21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</row>
    <row r="532" spans="1:21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</row>
    <row r="533" spans="1:21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</row>
    <row r="534" spans="1:21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</row>
    <row r="535" spans="1:21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</row>
    <row r="536" spans="1:21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</row>
    <row r="537" spans="1:21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</row>
    <row r="538" spans="1:21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</row>
    <row r="539" spans="1:21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</row>
    <row r="540" spans="1:21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</row>
    <row r="541" spans="1:21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</row>
    <row r="542" spans="1:21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</row>
    <row r="543" spans="1:21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</row>
    <row r="544" spans="1:21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</row>
    <row r="545" spans="1:21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</row>
    <row r="546" spans="1:21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</row>
    <row r="547" spans="1:21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</row>
    <row r="548" spans="1:21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</row>
    <row r="549" spans="1:21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</row>
    <row r="550" spans="1:21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</row>
    <row r="551" spans="1:21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</row>
    <row r="552" spans="1:21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</row>
    <row r="553" spans="1:21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</row>
    <row r="554" spans="1:21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</row>
    <row r="555" spans="1:21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</row>
    <row r="556" spans="1:21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</row>
    <row r="557" spans="1:21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</row>
    <row r="558" spans="1:21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</row>
    <row r="559" spans="1:21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</row>
    <row r="560" spans="1:21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</row>
    <row r="561" spans="1:21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</row>
    <row r="562" spans="1:21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</row>
    <row r="563" spans="1:21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</row>
    <row r="564" spans="1:21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</row>
    <row r="565" spans="1:21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</row>
    <row r="566" spans="1:21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</row>
    <row r="567" spans="1:21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</row>
    <row r="568" spans="1:21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</row>
    <row r="569" spans="1:21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</row>
    <row r="570" spans="1:21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</row>
    <row r="571" spans="1:21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</row>
    <row r="572" spans="1:21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</row>
    <row r="573" spans="1:21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</row>
    <row r="574" spans="1:21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</row>
    <row r="575" spans="1:21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</row>
    <row r="576" spans="1:21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</row>
    <row r="577" spans="1:21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</row>
    <row r="578" spans="1:21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</row>
    <row r="579" spans="1:21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</row>
    <row r="580" spans="1:21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</row>
    <row r="581" spans="1:21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</row>
    <row r="582" spans="1:21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</row>
    <row r="583" spans="1:21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</row>
    <row r="584" spans="1:21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</row>
    <row r="585" spans="1:21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</row>
    <row r="586" spans="1:21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</row>
    <row r="587" spans="1:21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</row>
    <row r="588" spans="1:21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</row>
    <row r="589" spans="1:21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</row>
    <row r="590" spans="1:21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</row>
    <row r="591" spans="1:21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</row>
    <row r="592" spans="1:21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</row>
    <row r="593" spans="1:21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</row>
    <row r="594" spans="1:21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</row>
    <row r="595" spans="1:21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</row>
    <row r="596" spans="1:21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</row>
    <row r="597" spans="1:21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</row>
    <row r="598" spans="1:21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</row>
    <row r="599" spans="1:21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</row>
    <row r="600" spans="1:21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</row>
    <row r="601" spans="1:21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</row>
    <row r="602" spans="1:21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</row>
    <row r="603" spans="1:21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</row>
    <row r="604" spans="1:21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</row>
    <row r="605" spans="1:21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</row>
    <row r="606" spans="1:21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</row>
    <row r="607" spans="1:21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</row>
    <row r="608" spans="1:21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</row>
    <row r="609" spans="1:21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</row>
    <row r="610" spans="1:21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</row>
    <row r="611" spans="1:21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</row>
    <row r="612" spans="1:21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</row>
    <row r="613" spans="1:21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</row>
    <row r="614" spans="1:21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</row>
    <row r="615" spans="1:21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</row>
    <row r="616" spans="1:21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</row>
    <row r="617" spans="1:21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</row>
    <row r="618" spans="1:21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</row>
    <row r="619" spans="1:21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</row>
    <row r="620" spans="1:21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</row>
    <row r="621" spans="1:21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</row>
    <row r="622" spans="1:21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</row>
    <row r="623" spans="1:21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</row>
    <row r="624" spans="1:21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</row>
    <row r="625" spans="1:21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</row>
    <row r="626" spans="1:21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</row>
    <row r="627" spans="1:21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</row>
    <row r="628" spans="1:21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</row>
    <row r="629" spans="1:21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</row>
    <row r="630" spans="1:21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</row>
    <row r="631" spans="1:21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</row>
    <row r="632" spans="1:21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</row>
    <row r="633" spans="1:21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</row>
    <row r="634" spans="1:21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</row>
    <row r="635" spans="1:21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</row>
    <row r="636" spans="1:21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</row>
    <row r="637" spans="1:21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</row>
    <row r="638" spans="1:21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</row>
    <row r="639" spans="1:21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</row>
    <row r="640" spans="1:21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</row>
    <row r="641" spans="1:21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</row>
    <row r="642" spans="1:21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</row>
    <row r="643" spans="1:21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</row>
    <row r="644" spans="1:21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</row>
    <row r="645" spans="1:21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</row>
    <row r="646" spans="1:21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</row>
    <row r="647" spans="1:21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</row>
    <row r="648" spans="1:21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</row>
    <row r="649" spans="1:21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</row>
    <row r="650" spans="1:21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</row>
    <row r="651" spans="1:21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</row>
    <row r="652" spans="1:21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</row>
    <row r="653" spans="1:21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</row>
    <row r="654" spans="1:21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</row>
    <row r="655" spans="1:21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</row>
    <row r="656" spans="1:21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</row>
    <row r="657" spans="1:21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</row>
    <row r="658" spans="1:21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</row>
    <row r="659" spans="1:21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</row>
    <row r="660" spans="1:21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</row>
    <row r="661" spans="1:21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</row>
    <row r="662" spans="1:21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</row>
    <row r="663" spans="1:21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</row>
    <row r="664" spans="1:21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</row>
    <row r="665" spans="1:21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</row>
    <row r="666" spans="1:21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</row>
    <row r="667" spans="1:21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</row>
    <row r="668" spans="1:21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</row>
    <row r="669" spans="1:21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</row>
    <row r="670" spans="1:21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</row>
    <row r="671" spans="1:21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</row>
    <row r="672" spans="1:21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</row>
    <row r="673" spans="1:21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</row>
    <row r="674" spans="1:21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</row>
    <row r="675" spans="1:21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</row>
    <row r="676" spans="1:21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</row>
    <row r="677" spans="1:21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</row>
    <row r="678" spans="1:21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</row>
    <row r="679" spans="1:21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</row>
    <row r="680" spans="1:21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</row>
    <row r="681" spans="1:21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</row>
    <row r="682" spans="1:21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</row>
    <row r="683" spans="1:21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</row>
    <row r="684" spans="1:21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</row>
    <row r="685" spans="1:21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</row>
    <row r="686" spans="1:21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</row>
    <row r="687" spans="1:21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</row>
    <row r="688" spans="1:21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</row>
    <row r="689" spans="1:21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</row>
    <row r="690" spans="1:21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</row>
    <row r="691" spans="1:21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</row>
    <row r="692" spans="1:21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</row>
    <row r="693" spans="1:21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</row>
    <row r="694" spans="1:21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</row>
    <row r="695" spans="1:21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</row>
    <row r="696" spans="1:21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</row>
    <row r="697" spans="1:21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</row>
    <row r="698" spans="1:21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</row>
    <row r="699" spans="1:21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</row>
    <row r="700" spans="1:21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</row>
    <row r="701" spans="1:21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</row>
    <row r="702" spans="1:21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</row>
    <row r="703" spans="1:21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</row>
    <row r="704" spans="1:21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</row>
    <row r="705" spans="1:21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</row>
    <row r="706" spans="1:21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</row>
    <row r="707" spans="1:21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</row>
    <row r="708" spans="1:21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</row>
    <row r="709" spans="1:21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</row>
    <row r="710" spans="1:21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</row>
    <row r="711" spans="1:21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</row>
    <row r="712" spans="1:21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</row>
    <row r="713" spans="1:21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</row>
    <row r="714" spans="1:21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</row>
    <row r="715" spans="1:21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</row>
    <row r="716" spans="1:21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</row>
    <row r="717" spans="1:21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</row>
    <row r="718" spans="1:21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</row>
    <row r="719" spans="1:21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</row>
    <row r="720" spans="1:21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</row>
    <row r="721" spans="1:21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</row>
    <row r="722" spans="1:21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</row>
    <row r="723" spans="1:21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</row>
    <row r="724" spans="1:21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</row>
    <row r="725" spans="1:21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</row>
    <row r="726" spans="1:21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</row>
    <row r="727" spans="1:21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</row>
    <row r="728" spans="1:21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</row>
    <row r="729" spans="1:21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</row>
    <row r="730" spans="1:21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</row>
    <row r="731" spans="1:21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</row>
    <row r="732" spans="1:21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</row>
    <row r="733" spans="1:21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</row>
    <row r="734" spans="1:21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</row>
    <row r="735" spans="1:21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</row>
    <row r="736" spans="1:21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</row>
    <row r="737" spans="1:21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</row>
    <row r="738" spans="1:21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</row>
    <row r="739" spans="1:21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</row>
    <row r="740" spans="1:21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</row>
    <row r="741" spans="1:21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</row>
    <row r="742" spans="1:21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</row>
    <row r="743" spans="1:21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</row>
    <row r="744" spans="1:21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</row>
    <row r="745" spans="1:21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</row>
    <row r="746" spans="1:21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</row>
    <row r="747" spans="1:21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</row>
    <row r="748" spans="1:21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</row>
    <row r="749" spans="1:21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</row>
    <row r="750" spans="1:21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</row>
    <row r="751" spans="1:21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</row>
    <row r="752" spans="1:21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</row>
    <row r="753" spans="1:21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</row>
    <row r="754" spans="1:21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</row>
    <row r="755" spans="1:21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</row>
    <row r="756" spans="1:21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</row>
    <row r="757" spans="1:21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</row>
    <row r="758" spans="1:21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</row>
    <row r="759" spans="1:21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</row>
    <row r="760" spans="1:21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</row>
    <row r="761" spans="1:21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</row>
    <row r="762" spans="1:21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</row>
    <row r="763" spans="1:21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</row>
    <row r="764" spans="1:21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</row>
    <row r="765" spans="1:21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</row>
    <row r="766" spans="1:21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</row>
    <row r="767" spans="1:21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</row>
    <row r="768" spans="1:21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</row>
    <row r="769" spans="1:21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</row>
    <row r="770" spans="1:21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</row>
    <row r="771" spans="1:21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</row>
    <row r="772" spans="1:21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</row>
    <row r="773" spans="1:21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</row>
    <row r="774" spans="1:21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</row>
    <row r="775" spans="1:21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</row>
    <row r="776" spans="1:21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</row>
    <row r="777" spans="1:21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</row>
    <row r="778" spans="1:21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</row>
    <row r="779" spans="1:21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</row>
    <row r="780" spans="1:21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</row>
    <row r="781" spans="1:21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</row>
    <row r="782" spans="1:21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</row>
    <row r="783" spans="1:21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</row>
    <row r="784" spans="1:21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</row>
    <row r="785" spans="1:21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</row>
    <row r="786" spans="1:21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</row>
    <row r="787" spans="1:21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</row>
    <row r="788" spans="1:21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</row>
    <row r="789" spans="1:21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</row>
    <row r="790" spans="1:21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</row>
    <row r="791" spans="1:21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</row>
    <row r="792" spans="1:21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</row>
    <row r="793" spans="1:21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</row>
    <row r="794" spans="1:21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</row>
    <row r="795" spans="1:21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</row>
    <row r="796" spans="1:21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</row>
    <row r="797" spans="1:21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</row>
    <row r="798" spans="1:21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</row>
    <row r="799" spans="1:21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</row>
    <row r="800" spans="1:21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</row>
    <row r="801" spans="1:21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</row>
    <row r="802" spans="1:21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</row>
    <row r="803" spans="1:21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</row>
    <row r="804" spans="1:21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</row>
    <row r="805" spans="1:21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</row>
    <row r="806" spans="1:21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</row>
    <row r="807" spans="1:21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</row>
    <row r="808" spans="1:21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</row>
    <row r="809" spans="1:21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</row>
    <row r="810" spans="1:21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</row>
    <row r="811" spans="1:21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</row>
    <row r="812" spans="1:21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</row>
    <row r="813" spans="1:21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</row>
    <row r="814" spans="1:21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</row>
    <row r="815" spans="1:21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</row>
    <row r="816" spans="1:21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</row>
    <row r="817" spans="1:21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</row>
    <row r="818" spans="1:21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</row>
    <row r="819" spans="1:21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</row>
    <row r="820" spans="1:21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</row>
    <row r="821" spans="1:21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</row>
    <row r="822" spans="1:21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</row>
    <row r="823" spans="1:21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</row>
    <row r="824" spans="1:21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</row>
    <row r="825" spans="1:21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</row>
    <row r="826" spans="1:21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</row>
    <row r="827" spans="1:21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</row>
    <row r="828" spans="1:21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</row>
    <row r="829" spans="1:21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</row>
    <row r="830" spans="1:21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</row>
    <row r="831" spans="1:21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</row>
    <row r="832" spans="1:21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</row>
    <row r="833" spans="1:21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</row>
    <row r="834" spans="1:21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</row>
    <row r="835" spans="1:21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</row>
    <row r="836" spans="1:21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</row>
    <row r="837" spans="1:21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</row>
    <row r="838" spans="1:21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</row>
    <row r="839" spans="1:21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</row>
    <row r="840" spans="1:21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</row>
    <row r="841" spans="1:21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</row>
    <row r="842" spans="1:21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</row>
    <row r="843" spans="1:21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</row>
    <row r="844" spans="1:21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</row>
    <row r="845" spans="1:21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</row>
    <row r="846" spans="1:21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</row>
    <row r="847" spans="1:21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</row>
    <row r="848" spans="1:21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</row>
    <row r="849" spans="1:21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</row>
    <row r="850" spans="1:21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</row>
    <row r="851" spans="1:21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</row>
    <row r="852" spans="1:21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</row>
    <row r="853" spans="1:21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</row>
    <row r="854" spans="1:21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</row>
    <row r="855" spans="1:21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</row>
    <row r="856" spans="1:21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</row>
    <row r="857" spans="1:21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</row>
    <row r="858" spans="1:21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</row>
    <row r="859" spans="1:21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</row>
    <row r="860" spans="1:21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</row>
    <row r="861" spans="1:21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</row>
    <row r="862" spans="1:21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</row>
    <row r="863" spans="1:21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</row>
    <row r="864" spans="1:21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</row>
    <row r="865" spans="1:21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</row>
    <row r="866" spans="1:21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</row>
    <row r="867" spans="1:21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</row>
    <row r="868" spans="1:21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</row>
    <row r="869" spans="1:21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</row>
    <row r="870" spans="1:21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</row>
    <row r="871" spans="1:21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</row>
    <row r="872" spans="1:21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</row>
    <row r="873" spans="1:21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</row>
    <row r="874" spans="1:21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</row>
    <row r="875" spans="1:21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</row>
    <row r="876" spans="1:21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</row>
    <row r="877" spans="1:21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</row>
    <row r="878" spans="1:21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</row>
    <row r="879" spans="1:21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</row>
    <row r="880" spans="1:21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</row>
    <row r="881" spans="1:21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</row>
    <row r="882" spans="1:21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</row>
    <row r="883" spans="1:21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</row>
    <row r="884" spans="1:21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</row>
    <row r="885" spans="1:21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</row>
    <row r="886" spans="1:21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</row>
    <row r="887" spans="1:21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</row>
    <row r="888" spans="1:21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</row>
    <row r="889" spans="1:21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</row>
    <row r="890" spans="1:21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</row>
    <row r="891" spans="1:21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</row>
    <row r="892" spans="1:21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</row>
    <row r="893" spans="1:21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</row>
    <row r="894" spans="1:21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</row>
    <row r="895" spans="1:21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</row>
    <row r="896" spans="1:21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</row>
    <row r="897" spans="1:21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</row>
    <row r="898" spans="1:21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</row>
    <row r="899" spans="1:21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</row>
    <row r="900" spans="1:21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</row>
    <row r="901" spans="1:21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</row>
    <row r="902" spans="1:21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</row>
    <row r="903" spans="1:21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</row>
    <row r="904" spans="1:21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</row>
    <row r="905" spans="1:21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</row>
    <row r="906" spans="1:21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</row>
    <row r="907" spans="1:21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</row>
    <row r="908" spans="1:21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</row>
    <row r="909" spans="1:21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</row>
    <row r="910" spans="1:21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</row>
    <row r="911" spans="1:21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</row>
    <row r="912" spans="1:21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</row>
    <row r="913" spans="1:21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</row>
    <row r="914" spans="1:21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</row>
    <row r="915" spans="1:21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</row>
    <row r="916" spans="1:21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</row>
    <row r="917" spans="1:21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</row>
    <row r="918" spans="1:21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</row>
    <row r="919" spans="1:21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</row>
    <row r="920" spans="1:21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</row>
    <row r="921" spans="1:21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</row>
    <row r="922" spans="1:21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</row>
    <row r="923" spans="1:21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</row>
    <row r="924" spans="1:21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</row>
    <row r="925" spans="1:21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</row>
    <row r="926" spans="1:21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</row>
    <row r="927" spans="1:21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</row>
    <row r="928" spans="1:21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</row>
    <row r="929" spans="1:21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</row>
    <row r="930" spans="1:21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</row>
    <row r="931" spans="1:21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</row>
    <row r="932" spans="1:21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</row>
    <row r="933" spans="1:21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</row>
    <row r="934" spans="1:21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</row>
    <row r="935" spans="1:21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</row>
    <row r="936" spans="1:21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</row>
    <row r="937" spans="1:21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</row>
    <row r="938" spans="1:21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</row>
    <row r="939" spans="1:21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</row>
    <row r="940" spans="1:21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</row>
    <row r="941" spans="1:21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</row>
    <row r="942" spans="1:21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</row>
    <row r="943" spans="1:21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</row>
    <row r="944" spans="1:21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</row>
    <row r="945" spans="1:21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</row>
    <row r="946" spans="1:21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</row>
    <row r="947" spans="1:21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</row>
    <row r="948" spans="1:21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</row>
    <row r="949" spans="1:21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</row>
    <row r="950" spans="1:21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</row>
    <row r="951" spans="1:21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</row>
    <row r="952" spans="1:21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</row>
    <row r="953" spans="1:21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</row>
    <row r="954" spans="1:21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</row>
    <row r="955" spans="1:21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</row>
    <row r="956" spans="1:21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</row>
    <row r="957" spans="1:21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</row>
    <row r="958" spans="1:21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</row>
    <row r="959" spans="1:21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</row>
    <row r="960" spans="1:21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</row>
    <row r="961" spans="1:21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</row>
    <row r="962" spans="1:21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</row>
    <row r="963" spans="1:21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</row>
    <row r="964" spans="1:21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</row>
    <row r="965" spans="1:21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</row>
    <row r="966" spans="1:21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</row>
    <row r="967" spans="1:21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</row>
    <row r="968" spans="1:21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</row>
    <row r="969" spans="1:21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</row>
    <row r="970" spans="1:21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</row>
    <row r="971" spans="1:21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</row>
    <row r="972" spans="1:21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</row>
    <row r="973" spans="1:21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</row>
    <row r="974" spans="1:21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</row>
    <row r="975" spans="1:21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</row>
    <row r="976" spans="1:21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</row>
    <row r="977" spans="1:21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</row>
    <row r="978" spans="1:21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</row>
    <row r="979" spans="1:21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</row>
    <row r="980" spans="1:21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</row>
    <row r="981" spans="1:21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</row>
    <row r="982" spans="1:21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</row>
    <row r="983" spans="1:21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</row>
    <row r="984" spans="1:21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</row>
    <row r="985" spans="1:21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</row>
    <row r="986" spans="1:21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</row>
    <row r="987" spans="1:21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</row>
    <row r="988" spans="1:21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</row>
    <row r="989" spans="1:21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</row>
    <row r="990" spans="1:21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</row>
    <row r="991" spans="1:21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</row>
    <row r="992" spans="1:21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</row>
    <row r="993" spans="1:21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</row>
    <row r="994" spans="1:21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</row>
    <row r="995" spans="1:21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</row>
    <row r="996" spans="1:21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</row>
    <row r="997" spans="1:21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</row>
    <row r="998" spans="1:21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</row>
    <row r="999" spans="1:21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</row>
    <row r="1000" spans="1:21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</row>
  </sheetData>
  <sheetProtection password="C59B" sheet="1" objects="1" scenarios="1"/>
  <mergeCells count="120"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</mergeCells>
  <pageMargins left="0.196527777777778" right="0" top="0.75" bottom="0.75" header="0" footer="0"/>
  <pageSetup paperSize="9" scale="57" firstPageNumber="0" orientation="portrait" horizontalDpi="300" verticalDpi="300" r:id="rId1"/>
  <headerFooter>
    <oddHeader>&amp;C&amp;A</oddHeader>
    <oddFooter>&amp;CPágina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U1000"/>
  <sheetViews>
    <sheetView showGridLines="0" topLeftCell="A118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4" customWidth="1"/>
    <col min="12" max="21" width="7.85546875" customWidth="1"/>
    <col min="1020" max="1024" width="11.5703125" customWidth="1"/>
  </cols>
  <sheetData>
    <row r="1" spans="1:21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</row>
    <row r="2" spans="1:21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</row>
    <row r="3" spans="1:21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</row>
    <row r="4" spans="1:21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</row>
    <row r="5" spans="1:21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339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</row>
    <row r="6" spans="1:21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</row>
    <row r="7" spans="1:21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</row>
    <row r="8" spans="1:21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</row>
    <row r="9" spans="1:21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</row>
    <row r="10" spans="1:21" ht="12.75" customHeight="1">
      <c r="A10" s="48"/>
      <c r="B10" s="149" t="s">
        <v>340</v>
      </c>
      <c r="C10" s="149"/>
      <c r="D10" s="148" t="s">
        <v>3</v>
      </c>
      <c r="E10" s="148"/>
      <c r="F10" s="149">
        <v>1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</row>
    <row r="11" spans="1:21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</row>
    <row r="12" spans="1:21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</row>
    <row r="13" spans="1:21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Laboratorista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</row>
    <row r="14" spans="1:21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341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</row>
    <row r="15" spans="1:21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2065.91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  <c r="U15" s="48"/>
    </row>
    <row r="16" spans="1:21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1:21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342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  <c r="U17" s="48"/>
    </row>
    <row r="18" spans="1:21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43952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</row>
    <row r="19" spans="1:21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</row>
    <row r="20" spans="1:21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</row>
    <row r="21" spans="1:21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</row>
    <row r="22" spans="1:21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</row>
    <row r="23" spans="1:21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2065.91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</row>
    <row r="24" spans="1:21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</row>
    <row r="25" spans="1:21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>
        <v>0.2</v>
      </c>
      <c r="J25" s="65">
        <f>1100*I25</f>
        <v>220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</row>
    <row r="26" spans="1:21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</row>
    <row r="27" spans="1:21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2285.91</v>
      </c>
      <c r="K28" s="69"/>
      <c r="L28" s="48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</row>
    <row r="30" spans="1:21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</row>
    <row r="31" spans="1:21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  <c r="R31" s="48"/>
      <c r="S31" s="48"/>
      <c r="T31" s="48"/>
      <c r="U31" s="48"/>
    </row>
    <row r="32" spans="1:21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</row>
    <row r="33" spans="1:21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98">
        <f>J28</f>
        <v>2285.91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  <c r="U33" s="48"/>
    </row>
    <row r="34" spans="1:21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190.49249999999998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</row>
    <row r="35" spans="1:21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253.98999999999998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  <c r="U35" s="48"/>
    </row>
    <row r="36" spans="1:21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444.48249999999996</v>
      </c>
      <c r="K36" s="69"/>
      <c r="L36" s="48"/>
      <c r="M36" s="48"/>
      <c r="N36" s="48"/>
      <c r="O36" s="48"/>
      <c r="P36" s="48"/>
      <c r="Q36" s="48"/>
      <c r="R36" s="48"/>
      <c r="S36" s="48"/>
      <c r="T36" s="48"/>
      <c r="U36" s="48"/>
    </row>
    <row r="37" spans="1:21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  <c r="R37" s="48"/>
      <c r="S37" s="48"/>
      <c r="T37" s="48"/>
      <c r="U37" s="48"/>
    </row>
    <row r="38" spans="1:21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</row>
    <row r="39" spans="1:21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2730.3924999999999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  <c r="U39" s="48"/>
    </row>
    <row r="40" spans="1:21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546.07849999999996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</row>
    <row r="41" spans="1:21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68.259812499999995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  <c r="U41" s="48"/>
    </row>
    <row r="42" spans="1:21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</row>
    <row r="43" spans="1:21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40.955887499999996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  <c r="U43" s="48"/>
    </row>
    <row r="44" spans="1:21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27.303925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</row>
    <row r="45" spans="1:21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16.382355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1:21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5.4607849999999996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</row>
    <row r="47" spans="1:21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218.4314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</row>
    <row r="48" spans="1:21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922.87266499999987</v>
      </c>
      <c r="K48" s="69"/>
      <c r="L48" s="48"/>
      <c r="M48" s="48"/>
      <c r="N48" s="48"/>
      <c r="O48" s="48"/>
      <c r="P48" s="48"/>
      <c r="Q48" s="48"/>
      <c r="R48" s="48"/>
      <c r="S48" s="48"/>
      <c r="T48" s="48"/>
      <c r="U48" s="48"/>
    </row>
    <row r="49" spans="1:21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  <c r="R49" s="48"/>
      <c r="S49" s="48"/>
      <c r="T49" s="48"/>
      <c r="U49" s="48"/>
    </row>
    <row r="50" spans="1:21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</row>
    <row r="51" spans="1:21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45.045400000000015</v>
      </c>
      <c r="K51" s="89"/>
      <c r="L51" s="87"/>
      <c r="M51" s="87"/>
      <c r="N51" s="87"/>
      <c r="O51" s="87"/>
      <c r="P51" s="87"/>
      <c r="Q51" s="87"/>
      <c r="R51" s="87"/>
      <c r="S51" s="87"/>
      <c r="T51" s="87"/>
      <c r="U51" s="87"/>
    </row>
    <row r="52" spans="1:21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28.74</v>
      </c>
      <c r="J52" s="65">
        <f>I52*26*0.8</f>
        <v>597.79200000000003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  <c r="U52" s="48"/>
    </row>
    <row r="53" spans="1:21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138" t="s">
        <v>343</v>
      </c>
      <c r="L54" s="48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90">
        <v>0</v>
      </c>
      <c r="J55" s="65">
        <f>I55*0.3</f>
        <v>0</v>
      </c>
      <c r="K55" s="137" t="s">
        <v>344</v>
      </c>
      <c r="L55" s="48"/>
      <c r="M55" s="48"/>
      <c r="N55" s="48"/>
      <c r="O55" s="48"/>
      <c r="P55" s="48"/>
      <c r="Q55" s="48"/>
      <c r="R55" s="48"/>
      <c r="S55" s="48"/>
      <c r="T55" s="48"/>
      <c r="U55" s="48"/>
    </row>
    <row r="56" spans="1:21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48"/>
      <c r="M56" s="48"/>
      <c r="N56" s="48"/>
      <c r="O56" s="48"/>
      <c r="P56" s="48"/>
      <c r="Q56" s="48"/>
      <c r="R56" s="48"/>
      <c r="S56" s="48"/>
      <c r="T56" s="48"/>
      <c r="U56" s="48"/>
    </row>
    <row r="57" spans="1:21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642.8374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  <c r="U57" s="48"/>
    </row>
    <row r="58" spans="1:21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  <c r="R58" s="48"/>
      <c r="S58" s="48"/>
      <c r="T58" s="48"/>
      <c r="U58" s="48"/>
    </row>
    <row r="59" spans="1:21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  <c r="R59" s="48"/>
      <c r="S59" s="48"/>
      <c r="T59" s="48"/>
      <c r="U59" s="48"/>
    </row>
    <row r="60" spans="1:21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  <c r="U60" s="48"/>
    </row>
    <row r="61" spans="1:21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444.48249999999996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  <c r="U61" s="48"/>
    </row>
    <row r="62" spans="1:21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922.87266499999987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  <c r="U62" s="48"/>
    </row>
    <row r="63" spans="1:21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642.8374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  <c r="U63" s="48"/>
    </row>
    <row r="64" spans="1:21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2010.1925649999998</v>
      </c>
      <c r="K64" s="69"/>
      <c r="L64" s="87"/>
      <c r="M64" s="87"/>
      <c r="N64" s="87"/>
      <c r="O64" s="87"/>
      <c r="P64" s="87"/>
      <c r="Q64" s="87"/>
      <c r="R64" s="87"/>
      <c r="S64" s="87"/>
      <c r="T64" s="87"/>
      <c r="U64" s="87"/>
    </row>
    <row r="65" spans="1:21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48"/>
      <c r="M65" s="48"/>
      <c r="N65" s="48"/>
      <c r="O65" s="48"/>
      <c r="P65" s="48"/>
      <c r="Q65" s="48"/>
      <c r="R65" s="48"/>
      <c r="S65" s="48"/>
      <c r="T65" s="48"/>
      <c r="U65" s="48"/>
    </row>
    <row r="66" spans="1:21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48"/>
      <c r="M66" s="48"/>
      <c r="N66" s="48"/>
      <c r="O66" s="48"/>
      <c r="P66" s="48"/>
      <c r="Q66" s="48"/>
      <c r="R66" s="48"/>
      <c r="S66" s="48"/>
      <c r="T66" s="48"/>
      <c r="U66" s="48"/>
    </row>
    <row r="67" spans="1:21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  <c r="R67" s="48"/>
      <c r="S67" s="48"/>
      <c r="T67" s="48"/>
      <c r="U67" s="48"/>
    </row>
    <row r="68" spans="1:21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</row>
    <row r="69" spans="1:21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2285.91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  <c r="U69" s="48"/>
    </row>
    <row r="70" spans="1:21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9.5246249999999986</v>
      </c>
      <c r="K70" s="69"/>
      <c r="L70" s="48"/>
      <c r="M70" s="48"/>
      <c r="N70" s="48"/>
      <c r="O70" s="48"/>
      <c r="P70" s="48"/>
      <c r="Q70" s="48"/>
      <c r="R70" s="48"/>
      <c r="S70" s="48"/>
      <c r="T70" s="48"/>
      <c r="U70" s="48"/>
    </row>
    <row r="71" spans="1:21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0.76196999999999993</v>
      </c>
      <c r="K71" s="69"/>
      <c r="L71" s="48"/>
      <c r="M71" s="48"/>
      <c r="N71" s="48"/>
      <c r="O71" s="48"/>
      <c r="P71" s="48"/>
      <c r="Q71" s="48"/>
      <c r="R71" s="48"/>
      <c r="S71" s="48"/>
      <c r="T71" s="48"/>
      <c r="U71" s="48"/>
    </row>
    <row r="72" spans="1:21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44.448249999999994</v>
      </c>
      <c r="K72" s="94" t="s">
        <v>218</v>
      </c>
      <c r="L72" s="48"/>
      <c r="M72" s="48"/>
      <c r="N72" s="48"/>
      <c r="O72" s="48"/>
      <c r="P72" s="48"/>
      <c r="Q72" s="48"/>
      <c r="R72" s="48"/>
      <c r="S72" s="48"/>
      <c r="T72" s="48"/>
      <c r="U72" s="48"/>
    </row>
    <row r="73" spans="1:21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15.0235085</v>
      </c>
      <c r="K73" s="95"/>
      <c r="L73" s="48"/>
      <c r="M73" s="48"/>
      <c r="N73" s="48"/>
      <c r="O73" s="48"/>
      <c r="P73" s="48"/>
      <c r="Q73" s="48"/>
      <c r="R73" s="48"/>
      <c r="S73" s="48"/>
      <c r="T73" s="48"/>
      <c r="U73" s="48"/>
    </row>
    <row r="74" spans="1:21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73.149119999999996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</row>
    <row r="75" spans="1:21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142.90747349999998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  <c r="U75" s="48"/>
    </row>
    <row r="76" spans="1:21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  <c r="M76" s="87"/>
      <c r="N76" s="87"/>
      <c r="O76" s="87"/>
      <c r="P76" s="87"/>
      <c r="Q76" s="87"/>
      <c r="R76" s="87"/>
      <c r="S76" s="87"/>
      <c r="T76" s="87"/>
      <c r="U76" s="87"/>
    </row>
    <row r="77" spans="1:21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  <c r="M77" s="87"/>
      <c r="N77" s="87"/>
      <c r="O77" s="87"/>
      <c r="P77" s="87"/>
      <c r="Q77" s="87"/>
      <c r="R77" s="87"/>
      <c r="S77" s="87"/>
      <c r="T77" s="87"/>
      <c r="U77" s="87"/>
    </row>
    <row r="78" spans="1:21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  <c r="R78" s="48"/>
      <c r="S78" s="48"/>
      <c r="T78" s="48"/>
      <c r="U78" s="48"/>
    </row>
    <row r="79" spans="1:21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</row>
    <row r="80" spans="1:21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2285.91</v>
      </c>
      <c r="K80" s="17"/>
      <c r="L80" s="48"/>
      <c r="M80" s="48"/>
      <c r="N80" s="48"/>
      <c r="O80" s="48"/>
      <c r="P80" s="48"/>
      <c r="Q80" s="48"/>
      <c r="R80" s="48"/>
      <c r="S80" s="48"/>
      <c r="T80" s="48"/>
      <c r="U80" s="48"/>
    </row>
    <row r="81" spans="1:21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21.165833333333332</v>
      </c>
      <c r="K81" s="97"/>
      <c r="L81" s="48"/>
      <c r="M81" s="48"/>
      <c r="N81" s="48"/>
      <c r="O81" s="48"/>
      <c r="P81" s="48"/>
      <c r="Q81" s="48"/>
      <c r="R81" s="48"/>
      <c r="S81" s="48"/>
      <c r="T81" s="48"/>
      <c r="U81" s="48"/>
    </row>
    <row r="82" spans="1:21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37.844509999999993</v>
      </c>
      <c r="K82" s="97"/>
      <c r="L82" s="48"/>
      <c r="M82" s="48"/>
      <c r="N82" s="48"/>
      <c r="O82" s="48"/>
      <c r="P82" s="48"/>
      <c r="Q82" s="48"/>
      <c r="R82" s="48"/>
      <c r="S82" s="48"/>
      <c r="T82" s="48"/>
      <c r="U82" s="48"/>
    </row>
    <row r="83" spans="1:21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0.47623124999999994</v>
      </c>
      <c r="K83" s="69"/>
      <c r="L83" s="48"/>
      <c r="M83" s="48"/>
      <c r="N83" s="48"/>
      <c r="O83" s="48"/>
      <c r="P83" s="48"/>
      <c r="Q83" s="48"/>
      <c r="R83" s="48"/>
      <c r="S83" s="48"/>
      <c r="T83" s="48"/>
      <c r="U83" s="48"/>
    </row>
    <row r="84" spans="1:21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0.74292074999999991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  <c r="U84" s="48"/>
    </row>
    <row r="85" spans="1:21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0.74211610967999997</v>
      </c>
      <c r="K85" s="69"/>
      <c r="L85" s="48"/>
      <c r="M85" s="48"/>
      <c r="N85" s="48"/>
      <c r="O85" s="48"/>
      <c r="P85" s="48"/>
      <c r="Q85" s="48"/>
      <c r="R85" s="48"/>
      <c r="S85" s="48"/>
      <c r="T85" s="48"/>
      <c r="U85" s="48"/>
    </row>
    <row r="86" spans="1:21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20.608404667738505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  <c r="U86" s="48"/>
    </row>
    <row r="87" spans="1:21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81.580016110751828</v>
      </c>
      <c r="K87" s="69"/>
      <c r="L87" s="87"/>
      <c r="M87" s="87"/>
      <c r="N87" s="87"/>
      <c r="O87" s="87"/>
      <c r="P87" s="87"/>
      <c r="Q87" s="87"/>
      <c r="R87" s="87"/>
      <c r="S87" s="87"/>
      <c r="T87" s="87"/>
      <c r="U87" s="87"/>
    </row>
    <row r="88" spans="1:21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  <c r="R88" s="48"/>
      <c r="S88" s="48"/>
      <c r="T88" s="48"/>
      <c r="U88" s="48"/>
    </row>
    <row r="89" spans="1:21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  <c r="U89" s="48"/>
    </row>
    <row r="90" spans="1:21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2285.91</v>
      </c>
      <c r="K90" s="17"/>
      <c r="L90" s="48"/>
      <c r="M90" s="48"/>
      <c r="N90" s="48"/>
      <c r="O90" s="48"/>
      <c r="P90" s="48"/>
      <c r="Q90" s="48"/>
      <c r="R90" s="48"/>
      <c r="S90" s="48"/>
      <c r="T90" s="48"/>
      <c r="U90" s="48"/>
    </row>
    <row r="91" spans="1:21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48"/>
      <c r="M91" s="48"/>
      <c r="N91" s="48"/>
      <c r="O91" s="48"/>
      <c r="P91" s="48"/>
      <c r="Q91" s="48"/>
      <c r="R91" s="48"/>
      <c r="S91" s="48"/>
      <c r="T91" s="48"/>
      <c r="U91" s="48"/>
    </row>
    <row r="92" spans="1:21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  <c r="U92" s="48"/>
    </row>
    <row r="93" spans="1:21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  <c r="R93" s="48"/>
      <c r="S93" s="48"/>
      <c r="T93" s="48"/>
      <c r="U93" s="48"/>
    </row>
    <row r="94" spans="1:21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  <c r="R94" s="48"/>
      <c r="S94" s="48"/>
      <c r="T94" s="48"/>
      <c r="U94" s="48"/>
    </row>
    <row r="95" spans="1:21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  <c r="U95" s="48"/>
    </row>
    <row r="96" spans="1:21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81.580016110751828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  <c r="U96" s="48"/>
    </row>
    <row r="97" spans="1:21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  <c r="U97" s="48"/>
    </row>
    <row r="98" spans="1:21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81.580016110751828</v>
      </c>
      <c r="K98" s="69"/>
      <c r="L98" s="87"/>
      <c r="M98" s="87"/>
      <c r="N98" s="87"/>
      <c r="O98" s="87"/>
      <c r="P98" s="87"/>
      <c r="Q98" s="87"/>
      <c r="R98" s="87"/>
      <c r="S98" s="87"/>
      <c r="T98" s="87"/>
      <c r="U98" s="87"/>
    </row>
    <row r="99" spans="1:21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  <c r="R99" s="48"/>
      <c r="S99" s="48"/>
      <c r="T99" s="48"/>
      <c r="U99" s="48"/>
    </row>
    <row r="100" spans="1:21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</row>
    <row r="101" spans="1:21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  <c r="U101" s="48"/>
    </row>
    <row r="102" spans="1:21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</row>
    <row r="103" spans="1:21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'Uniforme-EPI'!F275</f>
        <v>0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  <c r="U103" s="48"/>
    </row>
    <row r="104" spans="1:21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</row>
    <row r="105" spans="1:21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'Uniforme-EPI'!F284</f>
        <v>0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  <c r="U105" s="48"/>
    </row>
    <row r="106" spans="1:21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</row>
    <row r="107" spans="1:21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  <c r="U107" s="48"/>
    </row>
    <row r="108" spans="1:21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</row>
    <row r="109" spans="1:21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</row>
    <row r="110" spans="1:21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  <c r="R110" s="48"/>
      <c r="S110" s="48"/>
      <c r="T110" s="48"/>
      <c r="U110" s="48"/>
    </row>
    <row r="111" spans="1:21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  <c r="R111" s="48"/>
      <c r="S111" s="48"/>
      <c r="T111" s="48"/>
      <c r="U111" s="48"/>
    </row>
    <row r="112" spans="1:21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  <c r="R112" s="48"/>
      <c r="S112" s="48"/>
      <c r="T112" s="48"/>
      <c r="U112" s="48"/>
    </row>
    <row r="113" spans="1:21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  <c r="R113" s="48"/>
      <c r="S113" s="48"/>
      <c r="T113" s="48"/>
      <c r="U113" s="48"/>
    </row>
    <row r="114" spans="1:21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  <c r="R114" s="48"/>
      <c r="S114" s="48"/>
      <c r="T114" s="48"/>
      <c r="U114" s="48"/>
    </row>
    <row r="115" spans="1:21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  <c r="U115" s="48"/>
    </row>
    <row r="116" spans="1:21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  <c r="U116" s="48"/>
    </row>
    <row r="117" spans="1:21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139.81206354466241</v>
      </c>
      <c r="K117" s="69"/>
      <c r="L117" s="48"/>
      <c r="M117" s="48"/>
      <c r="N117" s="48"/>
      <c r="O117" s="48"/>
      <c r="P117" s="48"/>
      <c r="Q117" s="48"/>
      <c r="R117" s="48"/>
      <c r="S117" s="48"/>
      <c r="T117" s="48"/>
      <c r="U117" s="48"/>
    </row>
    <row r="118" spans="1:21" ht="14.25" customHeight="1">
      <c r="A118" s="48"/>
      <c r="B118" s="101" t="s">
        <v>148</v>
      </c>
      <c r="C118" s="148" t="s">
        <v>245</v>
      </c>
      <c r="D118" s="148"/>
      <c r="E118" s="148"/>
      <c r="F118" s="148"/>
      <c r="G118" s="148"/>
      <c r="H118" s="148"/>
      <c r="I118" s="102"/>
      <c r="J118" s="75">
        <v>0</v>
      </c>
      <c r="K118" s="17"/>
      <c r="L118" s="48"/>
      <c r="M118" s="48"/>
      <c r="N118" s="48"/>
      <c r="O118" s="48"/>
      <c r="P118" s="48"/>
      <c r="Q118" s="48"/>
      <c r="R118" s="48"/>
      <c r="S118" s="48"/>
      <c r="T118" s="48"/>
      <c r="U118" s="48"/>
    </row>
    <row r="119" spans="1:21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139.81206354466241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  <c r="U119" s="48"/>
    </row>
    <row r="120" spans="1:21" ht="14.25" customHeight="1">
      <c r="A120" s="17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ht="14.25" customHeight="1">
      <c r="A121" s="17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  <c r="R122" s="48"/>
      <c r="S122" s="48"/>
      <c r="T122" s="48"/>
      <c r="U122" s="48"/>
    </row>
    <row r="123" spans="1:21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  <c r="R123" s="48"/>
      <c r="S123" s="48"/>
      <c r="T123" s="48"/>
      <c r="U123" s="48"/>
    </row>
    <row r="124" spans="1:21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2285.91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  <c r="U124" s="48"/>
    </row>
    <row r="125" spans="1:21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2010.1925649999998</v>
      </c>
      <c r="K125" s="17"/>
      <c r="L125" s="48"/>
      <c r="M125" s="48"/>
      <c r="N125" s="48"/>
      <c r="O125" s="48"/>
      <c r="P125" s="48"/>
      <c r="Q125" s="48"/>
      <c r="R125" s="48"/>
      <c r="S125" s="48"/>
      <c r="T125" s="48"/>
      <c r="U125" s="48"/>
    </row>
    <row r="126" spans="1:21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142.90747349999998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81.580016110751828</v>
      </c>
      <c r="K127" s="17"/>
      <c r="L127" s="48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4520.5900546107514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139.81206354466241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4660.4021181554135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4660.4021181554135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  <c r="U133" s="48"/>
    </row>
    <row r="134" spans="1:21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2.0387513586079127</v>
      </c>
      <c r="K134" s="69"/>
      <c r="L134" s="48"/>
      <c r="M134" s="48"/>
      <c r="N134" s="48"/>
      <c r="O134" s="48"/>
      <c r="P134" s="48"/>
      <c r="Q134" s="48"/>
      <c r="R134" s="48"/>
      <c r="S134" s="48"/>
      <c r="T134" s="48"/>
      <c r="U134" s="48"/>
    </row>
    <row r="135" spans="1:21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  <c r="R135" s="48"/>
      <c r="S135" s="48"/>
      <c r="T135" s="48"/>
      <c r="U135" s="48"/>
    </row>
    <row r="136" spans="1:21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  <c r="R136" s="48"/>
      <c r="S136" s="48"/>
      <c r="T136" s="48"/>
      <c r="U136" s="48"/>
    </row>
    <row r="137" spans="1:21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  <c r="R137" s="48"/>
      <c r="S137" s="48"/>
      <c r="T137" s="48"/>
      <c r="U137" s="48"/>
    </row>
    <row r="138" spans="1:21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  <c r="U138" s="48"/>
    </row>
    <row r="139" spans="1:21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  <c r="U139" s="48"/>
    </row>
    <row r="140" spans="1:21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  <c r="U140" s="48"/>
    </row>
    <row r="141" spans="1:21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  <c r="U141" s="48"/>
    </row>
    <row r="142" spans="1:21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  <c r="U142" s="48"/>
    </row>
    <row r="143" spans="1:21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  <c r="U143" s="48"/>
    </row>
    <row r="144" spans="1:21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</row>
    <row r="145" spans="1:21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</row>
    <row r="146" spans="1:21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</row>
    <row r="147" spans="1:21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</row>
    <row r="148" spans="1:21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</row>
    <row r="156" spans="1:21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</row>
    <row r="157" spans="1:21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</row>
    <row r="158" spans="1:21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</row>
    <row r="159" spans="1:21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</row>
    <row r="160" spans="1:21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</row>
    <row r="161" spans="1:21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</row>
    <row r="162" spans="1:21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</row>
    <row r="163" spans="1:21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</row>
    <row r="164" spans="1:21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</row>
    <row r="165" spans="1:21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</row>
    <row r="166" spans="1:21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</row>
    <row r="170" spans="1:21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</row>
    <row r="171" spans="1:21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</row>
    <row r="172" spans="1:21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</row>
    <row r="173" spans="1:21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</row>
    <row r="174" spans="1:21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</row>
    <row r="175" spans="1:21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</row>
    <row r="176" spans="1:21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</row>
    <row r="177" spans="1:21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</row>
    <row r="178" spans="1:21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</row>
    <row r="179" spans="1:21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</row>
    <row r="180" spans="1:21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</row>
    <row r="181" spans="1:21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</row>
    <row r="182" spans="1:21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</row>
    <row r="186" spans="1:21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</row>
    <row r="187" spans="1:21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</row>
    <row r="188" spans="1:21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</row>
    <row r="189" spans="1:21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</row>
    <row r="190" spans="1:21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</row>
    <row r="191" spans="1:21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</row>
    <row r="192" spans="1:21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</row>
    <row r="193" spans="1:21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</row>
    <row r="194" spans="1:21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</row>
    <row r="195" spans="1:21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</row>
    <row r="196" spans="1:21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</row>
    <row r="197" spans="1:21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</row>
    <row r="203" spans="1:21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</row>
    <row r="204" spans="1:21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</row>
    <row r="205" spans="1:21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</row>
    <row r="206" spans="1:21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</row>
    <row r="207" spans="1:21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</row>
    <row r="208" spans="1:21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</row>
    <row r="209" spans="1:21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</row>
    <row r="210" spans="1:21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</row>
    <row r="211" spans="1:21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</row>
    <row r="212" spans="1:21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</row>
    <row r="213" spans="1:21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</row>
    <row r="214" spans="1:21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</row>
    <row r="215" spans="1:21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</row>
    <row r="216" spans="1:21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</row>
    <row r="217" spans="1:21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</row>
    <row r="218" spans="1:21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</row>
    <row r="219" spans="1:21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</row>
    <row r="220" spans="1:21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</row>
    <row r="221" spans="1:21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</row>
    <row r="222" spans="1:21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</row>
    <row r="223" spans="1:21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</row>
    <row r="224" spans="1:21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</row>
    <row r="225" spans="1:21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</row>
    <row r="226" spans="1:21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</row>
    <row r="227" spans="1:21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</row>
    <row r="228" spans="1:21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</row>
    <row r="229" spans="1:21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</row>
    <row r="232" spans="1:21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</row>
    <row r="233" spans="1:21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</row>
    <row r="234" spans="1:21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</row>
    <row r="235" spans="1:21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</row>
    <row r="236" spans="1:21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</row>
    <row r="237" spans="1:21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</row>
    <row r="238" spans="1:21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</row>
    <row r="240" spans="1:21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</row>
    <row r="243" spans="1:21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</row>
    <row r="244" spans="1:21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</row>
    <row r="245" spans="1:21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</row>
    <row r="246" spans="1:21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</row>
    <row r="247" spans="1:21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</row>
    <row r="248" spans="1:21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</row>
    <row r="249" spans="1:21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</row>
    <row r="251" spans="1:21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</row>
    <row r="254" spans="1:21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</row>
    <row r="255" spans="1:21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</row>
    <row r="256" spans="1:21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</row>
    <row r="257" spans="1:21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</row>
    <row r="258" spans="1:21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</row>
    <row r="259" spans="1:21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</row>
    <row r="260" spans="1:21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</row>
    <row r="262" spans="1:21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</row>
    <row r="264" spans="1:21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</row>
    <row r="265" spans="1:21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</row>
    <row r="266" spans="1:21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</row>
    <row r="267" spans="1:21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</row>
    <row r="268" spans="1:21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</row>
    <row r="269" spans="1:21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</row>
    <row r="270" spans="1:21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</row>
    <row r="271" spans="1:21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</row>
    <row r="272" spans="1:21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</row>
    <row r="273" spans="1:21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</row>
    <row r="274" spans="1:21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</row>
    <row r="275" spans="1:21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</row>
    <row r="276" spans="1:21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</row>
    <row r="277" spans="1:21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</row>
    <row r="278" spans="1:21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</row>
    <row r="279" spans="1:21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</row>
    <row r="280" spans="1:21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</row>
    <row r="281" spans="1:21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</row>
    <row r="282" spans="1:21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</row>
    <row r="283" spans="1:21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</row>
    <row r="284" spans="1:21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</row>
    <row r="285" spans="1:21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</row>
    <row r="286" spans="1:21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</row>
    <row r="287" spans="1:21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</row>
    <row r="288" spans="1:21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</row>
    <row r="289" spans="1:21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</row>
    <row r="290" spans="1:21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</row>
    <row r="291" spans="1:21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</row>
    <row r="292" spans="1:21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</row>
    <row r="293" spans="1:21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</row>
    <row r="294" spans="1:21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</row>
    <row r="295" spans="1:21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</row>
    <row r="296" spans="1:21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</row>
    <row r="297" spans="1:21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</row>
    <row r="298" spans="1:21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</row>
    <row r="299" spans="1:21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</row>
    <row r="300" spans="1:21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</row>
    <row r="301" spans="1:21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</row>
    <row r="302" spans="1:21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</row>
    <row r="303" spans="1:21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</row>
    <row r="304" spans="1:21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</row>
    <row r="305" spans="1:21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</row>
    <row r="306" spans="1:21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</row>
    <row r="307" spans="1:21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</row>
    <row r="308" spans="1:21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</row>
    <row r="309" spans="1:21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</row>
    <row r="310" spans="1:21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</row>
    <row r="311" spans="1:21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</row>
    <row r="312" spans="1:21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</row>
    <row r="313" spans="1:21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</row>
    <row r="314" spans="1:21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</row>
    <row r="315" spans="1:21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</row>
    <row r="316" spans="1:21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</row>
    <row r="317" spans="1:21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</row>
    <row r="318" spans="1:21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</row>
    <row r="319" spans="1:21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</row>
    <row r="320" spans="1:21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</row>
    <row r="321" spans="1:21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</row>
    <row r="322" spans="1:21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</row>
    <row r="323" spans="1:21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</row>
    <row r="324" spans="1:21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</row>
    <row r="325" spans="1:21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</row>
    <row r="326" spans="1:21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</row>
    <row r="327" spans="1:21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</row>
    <row r="328" spans="1:21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</row>
    <row r="329" spans="1:21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</row>
    <row r="330" spans="1:21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</row>
    <row r="331" spans="1:21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</row>
    <row r="332" spans="1:21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</row>
    <row r="333" spans="1:21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</row>
    <row r="334" spans="1:21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</row>
    <row r="335" spans="1:21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</row>
    <row r="336" spans="1:21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</row>
    <row r="337" spans="1:21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</row>
    <row r="338" spans="1:21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</row>
    <row r="339" spans="1:21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</row>
    <row r="340" spans="1:21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</row>
    <row r="341" spans="1:21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</row>
    <row r="342" spans="1:21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</row>
    <row r="343" spans="1:21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</row>
    <row r="344" spans="1:21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</row>
    <row r="345" spans="1:21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</row>
    <row r="346" spans="1:21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</row>
    <row r="347" spans="1:21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</row>
    <row r="348" spans="1:21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</row>
    <row r="349" spans="1:21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</row>
    <row r="350" spans="1:21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</row>
    <row r="351" spans="1:21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</row>
    <row r="352" spans="1:21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</row>
    <row r="353" spans="1:21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</row>
    <row r="354" spans="1:21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</row>
    <row r="355" spans="1:21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</row>
    <row r="356" spans="1:21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</row>
    <row r="357" spans="1:21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</row>
    <row r="358" spans="1:21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</row>
    <row r="359" spans="1:21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</row>
    <row r="360" spans="1:21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</row>
    <row r="361" spans="1:21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</row>
    <row r="362" spans="1:21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</row>
    <row r="363" spans="1:21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</row>
    <row r="364" spans="1:21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</row>
    <row r="365" spans="1:21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</row>
    <row r="366" spans="1:21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</row>
    <row r="367" spans="1:21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</row>
    <row r="368" spans="1:21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</row>
    <row r="369" spans="1:21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</row>
    <row r="370" spans="1:21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</row>
    <row r="371" spans="1:21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</row>
    <row r="372" spans="1:21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</row>
    <row r="373" spans="1:21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</row>
    <row r="374" spans="1:21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</row>
    <row r="375" spans="1:21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</row>
    <row r="376" spans="1:21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</row>
    <row r="377" spans="1:21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</row>
    <row r="378" spans="1:21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</row>
    <row r="379" spans="1:21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</row>
    <row r="380" spans="1:21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</row>
    <row r="381" spans="1:21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</row>
    <row r="382" spans="1:21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</row>
    <row r="383" spans="1:21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</row>
    <row r="384" spans="1:21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</row>
    <row r="385" spans="1:21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</row>
    <row r="386" spans="1:21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</row>
    <row r="387" spans="1:21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</row>
    <row r="388" spans="1:21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</row>
    <row r="389" spans="1:21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</row>
    <row r="390" spans="1:21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</row>
    <row r="391" spans="1:21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</row>
    <row r="392" spans="1:21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</row>
    <row r="393" spans="1:21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</row>
    <row r="394" spans="1:21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</row>
    <row r="395" spans="1:21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</row>
    <row r="396" spans="1:21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</row>
    <row r="397" spans="1:21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</row>
    <row r="398" spans="1:21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</row>
    <row r="399" spans="1:21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</row>
    <row r="400" spans="1:21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</row>
    <row r="401" spans="1:21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</row>
    <row r="402" spans="1:21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</row>
    <row r="403" spans="1:21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</row>
    <row r="404" spans="1:21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</row>
    <row r="405" spans="1:21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</row>
    <row r="406" spans="1:21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</row>
    <row r="407" spans="1:21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</row>
    <row r="408" spans="1:21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</row>
    <row r="409" spans="1:21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</row>
    <row r="410" spans="1:21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</row>
    <row r="411" spans="1:21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</row>
    <row r="412" spans="1:21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</row>
    <row r="413" spans="1:21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</row>
    <row r="414" spans="1:21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</row>
    <row r="415" spans="1:21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</row>
    <row r="416" spans="1:21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</row>
    <row r="417" spans="1:21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</row>
    <row r="418" spans="1:21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</row>
    <row r="419" spans="1:21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</row>
    <row r="420" spans="1:21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</row>
    <row r="421" spans="1:21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</row>
    <row r="422" spans="1:21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</row>
    <row r="423" spans="1:21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</row>
    <row r="424" spans="1:21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</row>
    <row r="425" spans="1:21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</row>
    <row r="426" spans="1:21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</row>
    <row r="427" spans="1:21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</row>
    <row r="428" spans="1:21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</row>
    <row r="429" spans="1:21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</row>
    <row r="430" spans="1:21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</row>
    <row r="431" spans="1:21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</row>
    <row r="432" spans="1:21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</row>
    <row r="433" spans="1:21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</row>
    <row r="434" spans="1:21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</row>
    <row r="435" spans="1:21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</row>
    <row r="436" spans="1:21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</row>
    <row r="437" spans="1:21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</row>
    <row r="438" spans="1:21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</row>
    <row r="439" spans="1:21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</row>
    <row r="440" spans="1:21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</row>
    <row r="441" spans="1:21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</row>
    <row r="442" spans="1:21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</row>
    <row r="443" spans="1:21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</row>
    <row r="444" spans="1:21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</row>
    <row r="445" spans="1:21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</row>
    <row r="446" spans="1:21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</row>
    <row r="447" spans="1:21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</row>
    <row r="448" spans="1:21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</row>
    <row r="449" spans="1:21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</row>
    <row r="450" spans="1:21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</row>
    <row r="451" spans="1:21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</row>
    <row r="452" spans="1:21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</row>
    <row r="453" spans="1:21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</row>
    <row r="454" spans="1:21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</row>
    <row r="455" spans="1:21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</row>
    <row r="456" spans="1:21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</row>
    <row r="457" spans="1:21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</row>
    <row r="458" spans="1:21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</row>
    <row r="459" spans="1:21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</row>
    <row r="460" spans="1:21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</row>
    <row r="461" spans="1:21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</row>
    <row r="462" spans="1:21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</row>
    <row r="463" spans="1:21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</row>
    <row r="464" spans="1:21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</row>
    <row r="465" spans="1:21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</row>
    <row r="466" spans="1:21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</row>
    <row r="467" spans="1:21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</row>
    <row r="468" spans="1:21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</row>
    <row r="469" spans="1:21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</row>
    <row r="470" spans="1:21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</row>
    <row r="471" spans="1:21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</row>
    <row r="472" spans="1:21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</row>
    <row r="473" spans="1:21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</row>
    <row r="474" spans="1:21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</row>
    <row r="475" spans="1:21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</row>
    <row r="476" spans="1:21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</row>
    <row r="477" spans="1:21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</row>
    <row r="478" spans="1:21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</row>
    <row r="479" spans="1:21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</row>
    <row r="480" spans="1:21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</row>
    <row r="481" spans="1:21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</row>
    <row r="482" spans="1:21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</row>
    <row r="483" spans="1:21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</row>
    <row r="484" spans="1:21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</row>
    <row r="485" spans="1:21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</row>
    <row r="486" spans="1:21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</row>
    <row r="487" spans="1:21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</row>
    <row r="488" spans="1:21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</row>
    <row r="489" spans="1:21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</row>
    <row r="490" spans="1:21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</row>
    <row r="491" spans="1:21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</row>
    <row r="492" spans="1:21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</row>
    <row r="493" spans="1:21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</row>
    <row r="494" spans="1:21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</row>
    <row r="495" spans="1:21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</row>
    <row r="496" spans="1:21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</row>
    <row r="497" spans="1:21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</row>
    <row r="498" spans="1:21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</row>
    <row r="499" spans="1:21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</row>
    <row r="500" spans="1:21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</row>
    <row r="501" spans="1:21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</row>
    <row r="502" spans="1:21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</row>
    <row r="503" spans="1:21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</row>
    <row r="504" spans="1:21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</row>
    <row r="505" spans="1:21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</row>
    <row r="506" spans="1:21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</row>
    <row r="507" spans="1:21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</row>
    <row r="508" spans="1:21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</row>
    <row r="509" spans="1:21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</row>
    <row r="510" spans="1:21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</row>
    <row r="511" spans="1:21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</row>
    <row r="512" spans="1:21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</row>
    <row r="513" spans="1:21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</row>
    <row r="514" spans="1:21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</row>
    <row r="515" spans="1:21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</row>
    <row r="516" spans="1:21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</row>
    <row r="517" spans="1:21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</row>
    <row r="518" spans="1:21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</row>
    <row r="519" spans="1:21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</row>
    <row r="520" spans="1:21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</row>
    <row r="521" spans="1:21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</row>
    <row r="522" spans="1:21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</row>
    <row r="523" spans="1:21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</row>
    <row r="524" spans="1:21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</row>
    <row r="525" spans="1:21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</row>
    <row r="526" spans="1:21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</row>
    <row r="527" spans="1:21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</row>
    <row r="528" spans="1:21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</row>
    <row r="529" spans="1:21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</row>
    <row r="530" spans="1:21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</row>
    <row r="531" spans="1:21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</row>
    <row r="532" spans="1:21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</row>
    <row r="533" spans="1:21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</row>
    <row r="534" spans="1:21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</row>
    <row r="535" spans="1:21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</row>
    <row r="536" spans="1:21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</row>
    <row r="537" spans="1:21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</row>
    <row r="538" spans="1:21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</row>
    <row r="539" spans="1:21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</row>
    <row r="540" spans="1:21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</row>
    <row r="541" spans="1:21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</row>
    <row r="542" spans="1:21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</row>
    <row r="543" spans="1:21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</row>
    <row r="544" spans="1:21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</row>
    <row r="545" spans="1:21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</row>
    <row r="546" spans="1:21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</row>
    <row r="547" spans="1:21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</row>
    <row r="548" spans="1:21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</row>
    <row r="549" spans="1:21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</row>
    <row r="550" spans="1:21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</row>
    <row r="551" spans="1:21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</row>
    <row r="552" spans="1:21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</row>
    <row r="553" spans="1:21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</row>
    <row r="554" spans="1:21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</row>
    <row r="555" spans="1:21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</row>
    <row r="556" spans="1:21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</row>
    <row r="557" spans="1:21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</row>
    <row r="558" spans="1:21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</row>
    <row r="559" spans="1:21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</row>
    <row r="560" spans="1:21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</row>
    <row r="561" spans="1:21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</row>
    <row r="562" spans="1:21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</row>
    <row r="563" spans="1:21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</row>
    <row r="564" spans="1:21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</row>
    <row r="565" spans="1:21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</row>
    <row r="566" spans="1:21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</row>
    <row r="567" spans="1:21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</row>
    <row r="568" spans="1:21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</row>
    <row r="569" spans="1:21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</row>
    <row r="570" spans="1:21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</row>
    <row r="571" spans="1:21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</row>
    <row r="572" spans="1:21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</row>
    <row r="573" spans="1:21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</row>
    <row r="574" spans="1:21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</row>
    <row r="575" spans="1:21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</row>
    <row r="576" spans="1:21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</row>
    <row r="577" spans="1:21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</row>
    <row r="578" spans="1:21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</row>
    <row r="579" spans="1:21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</row>
    <row r="580" spans="1:21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</row>
    <row r="581" spans="1:21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</row>
    <row r="582" spans="1:21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</row>
    <row r="583" spans="1:21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</row>
    <row r="584" spans="1:21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</row>
    <row r="585" spans="1:21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</row>
    <row r="586" spans="1:21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</row>
    <row r="587" spans="1:21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</row>
    <row r="588" spans="1:21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</row>
    <row r="589" spans="1:21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</row>
    <row r="590" spans="1:21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</row>
    <row r="591" spans="1:21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</row>
    <row r="592" spans="1:21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</row>
    <row r="593" spans="1:21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</row>
    <row r="594" spans="1:21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</row>
    <row r="595" spans="1:21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</row>
    <row r="596" spans="1:21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</row>
    <row r="597" spans="1:21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</row>
    <row r="598" spans="1:21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</row>
    <row r="599" spans="1:21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</row>
    <row r="600" spans="1:21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</row>
    <row r="601" spans="1:21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</row>
    <row r="602" spans="1:21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</row>
    <row r="603" spans="1:21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</row>
    <row r="604" spans="1:21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</row>
    <row r="605" spans="1:21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</row>
    <row r="606" spans="1:21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</row>
    <row r="607" spans="1:21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</row>
    <row r="608" spans="1:21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</row>
    <row r="609" spans="1:21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</row>
    <row r="610" spans="1:21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</row>
    <row r="611" spans="1:21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</row>
    <row r="612" spans="1:21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</row>
    <row r="613" spans="1:21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</row>
    <row r="614" spans="1:21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</row>
    <row r="615" spans="1:21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</row>
    <row r="616" spans="1:21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</row>
    <row r="617" spans="1:21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</row>
    <row r="618" spans="1:21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</row>
    <row r="619" spans="1:21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</row>
    <row r="620" spans="1:21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</row>
    <row r="621" spans="1:21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</row>
    <row r="622" spans="1:21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</row>
    <row r="623" spans="1:21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</row>
    <row r="624" spans="1:21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</row>
    <row r="625" spans="1:21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</row>
    <row r="626" spans="1:21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</row>
    <row r="627" spans="1:21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</row>
    <row r="628" spans="1:21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</row>
    <row r="629" spans="1:21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</row>
    <row r="630" spans="1:21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</row>
    <row r="631" spans="1:21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</row>
    <row r="632" spans="1:21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</row>
    <row r="633" spans="1:21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</row>
    <row r="634" spans="1:21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</row>
    <row r="635" spans="1:21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</row>
    <row r="636" spans="1:21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</row>
    <row r="637" spans="1:21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</row>
    <row r="638" spans="1:21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</row>
    <row r="639" spans="1:21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</row>
    <row r="640" spans="1:21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</row>
    <row r="641" spans="1:21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</row>
    <row r="642" spans="1:21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</row>
    <row r="643" spans="1:21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</row>
    <row r="644" spans="1:21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</row>
    <row r="645" spans="1:21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</row>
    <row r="646" spans="1:21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</row>
    <row r="647" spans="1:21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</row>
    <row r="648" spans="1:21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</row>
    <row r="649" spans="1:21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</row>
    <row r="650" spans="1:21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</row>
    <row r="651" spans="1:21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</row>
    <row r="652" spans="1:21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</row>
    <row r="653" spans="1:21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</row>
    <row r="654" spans="1:21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</row>
    <row r="655" spans="1:21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</row>
    <row r="656" spans="1:21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</row>
    <row r="657" spans="1:21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</row>
    <row r="658" spans="1:21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</row>
    <row r="659" spans="1:21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</row>
    <row r="660" spans="1:21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</row>
    <row r="661" spans="1:21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</row>
    <row r="662" spans="1:21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</row>
    <row r="663" spans="1:21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</row>
    <row r="664" spans="1:21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</row>
    <row r="665" spans="1:21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</row>
    <row r="666" spans="1:21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</row>
    <row r="667" spans="1:21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</row>
    <row r="668" spans="1:21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</row>
    <row r="669" spans="1:21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</row>
    <row r="670" spans="1:21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</row>
    <row r="671" spans="1:21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</row>
    <row r="672" spans="1:21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</row>
    <row r="673" spans="1:21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</row>
    <row r="674" spans="1:21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</row>
    <row r="675" spans="1:21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</row>
    <row r="676" spans="1:21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</row>
    <row r="677" spans="1:21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</row>
    <row r="678" spans="1:21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</row>
    <row r="679" spans="1:21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</row>
    <row r="680" spans="1:21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</row>
    <row r="681" spans="1:21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</row>
    <row r="682" spans="1:21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</row>
    <row r="683" spans="1:21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</row>
    <row r="684" spans="1:21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</row>
    <row r="685" spans="1:21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</row>
    <row r="686" spans="1:21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</row>
    <row r="687" spans="1:21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</row>
    <row r="688" spans="1:21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</row>
    <row r="689" spans="1:21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</row>
    <row r="690" spans="1:21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</row>
    <row r="691" spans="1:21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</row>
    <row r="692" spans="1:21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</row>
    <row r="693" spans="1:21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</row>
    <row r="694" spans="1:21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</row>
    <row r="695" spans="1:21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</row>
    <row r="696" spans="1:21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</row>
    <row r="697" spans="1:21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</row>
    <row r="698" spans="1:21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</row>
    <row r="699" spans="1:21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</row>
    <row r="700" spans="1:21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</row>
    <row r="701" spans="1:21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</row>
    <row r="702" spans="1:21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</row>
    <row r="703" spans="1:21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</row>
    <row r="704" spans="1:21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</row>
    <row r="705" spans="1:21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</row>
    <row r="706" spans="1:21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</row>
    <row r="707" spans="1:21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</row>
    <row r="708" spans="1:21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</row>
    <row r="709" spans="1:21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</row>
    <row r="710" spans="1:21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</row>
    <row r="711" spans="1:21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</row>
    <row r="712" spans="1:21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</row>
    <row r="713" spans="1:21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</row>
    <row r="714" spans="1:21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</row>
    <row r="715" spans="1:21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</row>
    <row r="716" spans="1:21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</row>
    <row r="717" spans="1:21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</row>
    <row r="718" spans="1:21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</row>
    <row r="719" spans="1:21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</row>
    <row r="720" spans="1:21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</row>
    <row r="721" spans="1:21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</row>
    <row r="722" spans="1:21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</row>
    <row r="723" spans="1:21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</row>
    <row r="724" spans="1:21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</row>
    <row r="725" spans="1:21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</row>
    <row r="726" spans="1:21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</row>
    <row r="727" spans="1:21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</row>
    <row r="728" spans="1:21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</row>
    <row r="729" spans="1:21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</row>
    <row r="730" spans="1:21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</row>
    <row r="731" spans="1:21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</row>
    <row r="732" spans="1:21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</row>
    <row r="733" spans="1:21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</row>
    <row r="734" spans="1:21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</row>
    <row r="735" spans="1:21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</row>
    <row r="736" spans="1:21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</row>
    <row r="737" spans="1:21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</row>
    <row r="738" spans="1:21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</row>
    <row r="739" spans="1:21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</row>
    <row r="740" spans="1:21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</row>
    <row r="741" spans="1:21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</row>
    <row r="742" spans="1:21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</row>
    <row r="743" spans="1:21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</row>
    <row r="744" spans="1:21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</row>
    <row r="745" spans="1:21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</row>
    <row r="746" spans="1:21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</row>
    <row r="747" spans="1:21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</row>
    <row r="748" spans="1:21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</row>
    <row r="749" spans="1:21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</row>
    <row r="750" spans="1:21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</row>
    <row r="751" spans="1:21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</row>
    <row r="752" spans="1:21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</row>
    <row r="753" spans="1:21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</row>
    <row r="754" spans="1:21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</row>
    <row r="755" spans="1:21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</row>
    <row r="756" spans="1:21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</row>
    <row r="757" spans="1:21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</row>
    <row r="758" spans="1:21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</row>
    <row r="759" spans="1:21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</row>
    <row r="760" spans="1:21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</row>
    <row r="761" spans="1:21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</row>
    <row r="762" spans="1:21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</row>
    <row r="763" spans="1:21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</row>
    <row r="764" spans="1:21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</row>
    <row r="765" spans="1:21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</row>
    <row r="766" spans="1:21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</row>
    <row r="767" spans="1:21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</row>
    <row r="768" spans="1:21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</row>
    <row r="769" spans="1:21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</row>
    <row r="770" spans="1:21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</row>
    <row r="771" spans="1:21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</row>
    <row r="772" spans="1:21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</row>
    <row r="773" spans="1:21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</row>
    <row r="774" spans="1:21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</row>
    <row r="775" spans="1:21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</row>
    <row r="776" spans="1:21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</row>
    <row r="777" spans="1:21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</row>
    <row r="778" spans="1:21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</row>
    <row r="779" spans="1:21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</row>
    <row r="780" spans="1:21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</row>
    <row r="781" spans="1:21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</row>
    <row r="782" spans="1:21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</row>
    <row r="783" spans="1:21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</row>
    <row r="784" spans="1:21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</row>
    <row r="785" spans="1:21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</row>
    <row r="786" spans="1:21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</row>
    <row r="787" spans="1:21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</row>
    <row r="788" spans="1:21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</row>
    <row r="789" spans="1:21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</row>
    <row r="790" spans="1:21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</row>
    <row r="791" spans="1:21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</row>
    <row r="792" spans="1:21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</row>
    <row r="793" spans="1:21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</row>
    <row r="794" spans="1:21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</row>
    <row r="795" spans="1:21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</row>
    <row r="796" spans="1:21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</row>
    <row r="797" spans="1:21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</row>
    <row r="798" spans="1:21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</row>
    <row r="799" spans="1:21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</row>
    <row r="800" spans="1:21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</row>
    <row r="801" spans="1:21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</row>
    <row r="802" spans="1:21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</row>
    <row r="803" spans="1:21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</row>
    <row r="804" spans="1:21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</row>
    <row r="805" spans="1:21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</row>
    <row r="806" spans="1:21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</row>
    <row r="807" spans="1:21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</row>
    <row r="808" spans="1:21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</row>
    <row r="809" spans="1:21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</row>
    <row r="810" spans="1:21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</row>
    <row r="811" spans="1:21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</row>
    <row r="812" spans="1:21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</row>
    <row r="813" spans="1:21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</row>
    <row r="814" spans="1:21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</row>
    <row r="815" spans="1:21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</row>
    <row r="816" spans="1:21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</row>
    <row r="817" spans="1:21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</row>
    <row r="818" spans="1:21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</row>
    <row r="819" spans="1:21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</row>
    <row r="820" spans="1:21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</row>
    <row r="821" spans="1:21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</row>
    <row r="822" spans="1:21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</row>
    <row r="823" spans="1:21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</row>
    <row r="824" spans="1:21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</row>
    <row r="825" spans="1:21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</row>
    <row r="826" spans="1:21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</row>
    <row r="827" spans="1:21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</row>
    <row r="828" spans="1:21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</row>
    <row r="829" spans="1:21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</row>
    <row r="830" spans="1:21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</row>
    <row r="831" spans="1:21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</row>
    <row r="832" spans="1:21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</row>
    <row r="833" spans="1:21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</row>
    <row r="834" spans="1:21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</row>
    <row r="835" spans="1:21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</row>
    <row r="836" spans="1:21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</row>
    <row r="837" spans="1:21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</row>
    <row r="838" spans="1:21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</row>
    <row r="839" spans="1:21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</row>
    <row r="840" spans="1:21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</row>
    <row r="841" spans="1:21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</row>
    <row r="842" spans="1:21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</row>
    <row r="843" spans="1:21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</row>
    <row r="844" spans="1:21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</row>
    <row r="845" spans="1:21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</row>
    <row r="846" spans="1:21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</row>
    <row r="847" spans="1:21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</row>
    <row r="848" spans="1:21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</row>
    <row r="849" spans="1:21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</row>
    <row r="850" spans="1:21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</row>
    <row r="851" spans="1:21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</row>
    <row r="852" spans="1:21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</row>
    <row r="853" spans="1:21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</row>
    <row r="854" spans="1:21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</row>
    <row r="855" spans="1:21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</row>
    <row r="856" spans="1:21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</row>
    <row r="857" spans="1:21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</row>
    <row r="858" spans="1:21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</row>
    <row r="859" spans="1:21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</row>
    <row r="860" spans="1:21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</row>
    <row r="861" spans="1:21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</row>
    <row r="862" spans="1:21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</row>
    <row r="863" spans="1:21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</row>
    <row r="864" spans="1:21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</row>
    <row r="865" spans="1:21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</row>
    <row r="866" spans="1:21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</row>
    <row r="867" spans="1:21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</row>
    <row r="868" spans="1:21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</row>
    <row r="869" spans="1:21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</row>
    <row r="870" spans="1:21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</row>
    <row r="871" spans="1:21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</row>
    <row r="872" spans="1:21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</row>
    <row r="873" spans="1:21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</row>
    <row r="874" spans="1:21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</row>
    <row r="875" spans="1:21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</row>
    <row r="876" spans="1:21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</row>
    <row r="877" spans="1:21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</row>
    <row r="878" spans="1:21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</row>
    <row r="879" spans="1:21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</row>
    <row r="880" spans="1:21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</row>
    <row r="881" spans="1:21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</row>
    <row r="882" spans="1:21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</row>
    <row r="883" spans="1:21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</row>
    <row r="884" spans="1:21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</row>
    <row r="885" spans="1:21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</row>
    <row r="886" spans="1:21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</row>
    <row r="887" spans="1:21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</row>
    <row r="888" spans="1:21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</row>
    <row r="889" spans="1:21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</row>
    <row r="890" spans="1:21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</row>
    <row r="891" spans="1:21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</row>
    <row r="892" spans="1:21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</row>
    <row r="893" spans="1:21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</row>
    <row r="894" spans="1:21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</row>
    <row r="895" spans="1:21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</row>
    <row r="896" spans="1:21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</row>
    <row r="897" spans="1:21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</row>
    <row r="898" spans="1:21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</row>
    <row r="899" spans="1:21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</row>
    <row r="900" spans="1:21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</row>
    <row r="901" spans="1:21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</row>
    <row r="902" spans="1:21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</row>
    <row r="903" spans="1:21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</row>
    <row r="904" spans="1:21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</row>
    <row r="905" spans="1:21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</row>
    <row r="906" spans="1:21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</row>
    <row r="907" spans="1:21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</row>
    <row r="908" spans="1:21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</row>
    <row r="909" spans="1:21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</row>
    <row r="910" spans="1:21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</row>
    <row r="911" spans="1:21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</row>
    <row r="912" spans="1:21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</row>
    <row r="913" spans="1:21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</row>
    <row r="914" spans="1:21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</row>
    <row r="915" spans="1:21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</row>
    <row r="916" spans="1:21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</row>
    <row r="917" spans="1:21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</row>
    <row r="918" spans="1:21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</row>
    <row r="919" spans="1:21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</row>
    <row r="920" spans="1:21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</row>
    <row r="921" spans="1:21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</row>
    <row r="922" spans="1:21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</row>
    <row r="923" spans="1:21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</row>
    <row r="924" spans="1:21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</row>
    <row r="925" spans="1:21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</row>
    <row r="926" spans="1:21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</row>
    <row r="927" spans="1:21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</row>
    <row r="928" spans="1:21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</row>
    <row r="929" spans="1:21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</row>
    <row r="930" spans="1:21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</row>
    <row r="931" spans="1:21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</row>
    <row r="932" spans="1:21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</row>
    <row r="933" spans="1:21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</row>
    <row r="934" spans="1:21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</row>
    <row r="935" spans="1:21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</row>
    <row r="936" spans="1:21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</row>
    <row r="937" spans="1:21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</row>
    <row r="938" spans="1:21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</row>
    <row r="939" spans="1:21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</row>
    <row r="940" spans="1:21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</row>
    <row r="941" spans="1:21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</row>
    <row r="942" spans="1:21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</row>
    <row r="943" spans="1:21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</row>
    <row r="944" spans="1:21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</row>
    <row r="945" spans="1:21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</row>
    <row r="946" spans="1:21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</row>
    <row r="947" spans="1:21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</row>
    <row r="948" spans="1:21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</row>
    <row r="949" spans="1:21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</row>
    <row r="950" spans="1:21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</row>
    <row r="951" spans="1:21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</row>
    <row r="952" spans="1:21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</row>
    <row r="953" spans="1:21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</row>
    <row r="954" spans="1:21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</row>
    <row r="955" spans="1:21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</row>
    <row r="956" spans="1:21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</row>
    <row r="957" spans="1:21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</row>
    <row r="958" spans="1:21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</row>
    <row r="959" spans="1:21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</row>
    <row r="960" spans="1:21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</row>
    <row r="961" spans="1:21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</row>
    <row r="962" spans="1:21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</row>
    <row r="963" spans="1:21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</row>
    <row r="964" spans="1:21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</row>
    <row r="965" spans="1:21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</row>
    <row r="966" spans="1:21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</row>
    <row r="967" spans="1:21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</row>
    <row r="968" spans="1:21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</row>
    <row r="969" spans="1:21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</row>
    <row r="970" spans="1:21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</row>
    <row r="971" spans="1:21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</row>
    <row r="972" spans="1:21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</row>
    <row r="973" spans="1:21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</row>
    <row r="974" spans="1:21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</row>
    <row r="975" spans="1:21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</row>
    <row r="976" spans="1:21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</row>
    <row r="977" spans="1:21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</row>
    <row r="978" spans="1:21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</row>
    <row r="979" spans="1:21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</row>
    <row r="980" spans="1:21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</row>
    <row r="981" spans="1:21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</row>
    <row r="982" spans="1:21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</row>
    <row r="983" spans="1:21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</row>
    <row r="984" spans="1:21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</row>
    <row r="985" spans="1:21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</row>
    <row r="986" spans="1:21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</row>
    <row r="987" spans="1:21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</row>
    <row r="988" spans="1:21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</row>
    <row r="989" spans="1:21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</row>
    <row r="990" spans="1:21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</row>
    <row r="991" spans="1:21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</row>
    <row r="992" spans="1:21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</row>
    <row r="993" spans="1:21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</row>
    <row r="994" spans="1:21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</row>
    <row r="995" spans="1:21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</row>
    <row r="996" spans="1:21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</row>
    <row r="997" spans="1:21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</row>
    <row r="998" spans="1:21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</row>
    <row r="999" spans="1:21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</row>
    <row r="1000" spans="1:21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4" firstPageNumber="0" orientation="portrait" horizontalDpi="300" verticalDpi="300" r:id="rId1"/>
  <headerFooter>
    <oddHeader>&amp;C&amp;A</oddHeader>
    <oddFooter>&amp;CPágina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Z1000"/>
  <sheetViews>
    <sheetView topLeftCell="A109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tr">
        <f>Laboratorista!J5</f>
        <v>2020/2021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345</v>
      </c>
      <c r="C10" s="149"/>
      <c r="D10" s="148" t="s">
        <v>3</v>
      </c>
      <c r="E10" s="148"/>
      <c r="F10" s="149">
        <v>1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Aux. Laboratório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346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1327.82</v>
      </c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tr">
        <f>Laboratorista!J17</f>
        <v>SIND. NAC EMPR ARQUIT E ENG CONS</v>
      </c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f>Laboratorista!J18</f>
        <v>43952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1327.82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/>
      <c r="J25" s="65">
        <f>1045*I25</f>
        <v>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1327.82</v>
      </c>
      <c r="K28" s="69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98">
        <f>J28</f>
        <v>1327.82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110.65166666666666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147.53555555555553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258.1872222222222</v>
      </c>
      <c r="K36" s="69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1586.007222222222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317.20144444444441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39.650180555555551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23.790108333333329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15.86007222222222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9.5160433333333323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3.1720144444444442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126.88057777777776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536.07044111111111</v>
      </c>
      <c r="K48" s="69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89.330800000000011</v>
      </c>
      <c r="K51" s="89"/>
      <c r="L51" s="89"/>
      <c r="M51" s="89"/>
      <c r="N51" s="89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28.74</v>
      </c>
      <c r="J52" s="65">
        <f>I52*26*0.8</f>
        <v>597.79200000000003</v>
      </c>
      <c r="K52" s="17"/>
      <c r="L52" s="17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138" t="s">
        <v>343</v>
      </c>
      <c r="L54" s="17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90">
        <v>0</v>
      </c>
      <c r="J55" s="65">
        <f>I55*0.3</f>
        <v>0</v>
      </c>
      <c r="K55" s="137" t="s">
        <v>344</v>
      </c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687.1228000000001</v>
      </c>
      <c r="K57" s="69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258.1872222222222</v>
      </c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536.07044111111111</v>
      </c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687.1228000000001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1481.3804633333334</v>
      </c>
      <c r="K64" s="69"/>
      <c r="L64" s="89"/>
      <c r="M64" s="89"/>
      <c r="N64" s="89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17"/>
      <c r="M65" s="17"/>
      <c r="N65" s="17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1327.82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5.5325833333333332</v>
      </c>
      <c r="K70" s="69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0.44260666666666665</v>
      </c>
      <c r="K71" s="69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25.81872222222222</v>
      </c>
      <c r="K72" s="94" t="s">
        <v>218</v>
      </c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8.726728111111111</v>
      </c>
      <c r="K73" s="95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42.49024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83.010880333333333</v>
      </c>
      <c r="K75" s="69"/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9"/>
      <c r="M76" s="89"/>
      <c r="N76" s="89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9"/>
      <c r="M77" s="89"/>
      <c r="N77" s="89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1327.82</v>
      </c>
      <c r="K80" s="17"/>
      <c r="L80" s="17"/>
      <c r="M80" s="17"/>
      <c r="N80" s="17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12.294629629629629</v>
      </c>
      <c r="K81" s="9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21.982797777777773</v>
      </c>
      <c r="K82" s="97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0.27662916666666665</v>
      </c>
      <c r="K83" s="69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0.43154149999999997</v>
      </c>
      <c r="K84" s="69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0.43107410736000001</v>
      </c>
      <c r="K85" s="69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11.970835197324716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47.387507378758784</v>
      </c>
      <c r="K87" s="69"/>
      <c r="L87" s="89"/>
      <c r="M87" s="89"/>
      <c r="N87" s="89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1327.82</v>
      </c>
      <c r="K90" s="17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47.387507378758784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47.387507378758784</v>
      </c>
      <c r="K98" s="69"/>
      <c r="L98" s="89"/>
      <c r="M98" s="89"/>
      <c r="N98" s="89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'Uniforme-EPI'!F293</f>
        <v>0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'Uniforme-EPI'!F302</f>
        <v>0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97"/>
      <c r="M110" s="9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53"/>
      <c r="M112" s="53"/>
      <c r="N112" s="69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53"/>
      <c r="M113" s="53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53"/>
      <c r="M114" s="53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69"/>
      <c r="M115" s="17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69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90.915428382848219</v>
      </c>
      <c r="K117" s="69"/>
      <c r="L117" s="69"/>
      <c r="M117" s="1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101" t="s">
        <v>148</v>
      </c>
      <c r="C118" s="148" t="s">
        <v>245</v>
      </c>
      <c r="D118" s="148"/>
      <c r="E118" s="148"/>
      <c r="F118" s="148"/>
      <c r="G118" s="148"/>
      <c r="H118" s="148"/>
      <c r="I118" s="102"/>
      <c r="J118" s="75">
        <v>0</v>
      </c>
      <c r="K118" s="17"/>
      <c r="L118" s="17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90.915428382848219</v>
      </c>
      <c r="K119" s="69"/>
      <c r="L119" s="17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17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1327.82</v>
      </c>
      <c r="K124" s="69"/>
      <c r="L124" s="69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1481.3804633333334</v>
      </c>
      <c r="K125" s="17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83.010880333333333</v>
      </c>
      <c r="K126" s="17"/>
      <c r="L126" s="69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47.387507378758784</v>
      </c>
      <c r="K127" s="17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2939.5988510454258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90.915428382848219</v>
      </c>
      <c r="K130" s="17"/>
      <c r="L130" s="17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3030.5142794282742</v>
      </c>
      <c r="K131" s="17"/>
      <c r="L131" s="17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3030.5142794282742</v>
      </c>
      <c r="K132" s="17"/>
      <c r="L132" s="17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69"/>
      <c r="M133" s="69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2.282323115654437</v>
      </c>
      <c r="K134" s="69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7"/>
      <c r="M135" s="69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7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7"/>
      <c r="M140" s="17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17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7"/>
      <c r="M143" s="17"/>
      <c r="N143" s="17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7"/>
      <c r="M144" s="17"/>
      <c r="N144" s="17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7"/>
      <c r="M145" s="17"/>
      <c r="N145" s="1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7"/>
      <c r="M146" s="17"/>
      <c r="N146" s="17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7"/>
      <c r="M147" s="17"/>
      <c r="N147" s="17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7"/>
      <c r="M148" s="17"/>
      <c r="N148" s="17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4.2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4.2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4.2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4.2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4.2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4.2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4.2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4.2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4.2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4.2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4.2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4.2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4.2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4.2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4.2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4.2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4.2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4.2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4.2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4.2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4.2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4.2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4.2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4.2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4.2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4.2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4.2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4.2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4.2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4.2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4.2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4.2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4.2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4.2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4.2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4.2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4.2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4.2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4.2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4.2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4.2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4.2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4.2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4.2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4.2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4.2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4.2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4.2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4.2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4.2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4.2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4.2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4.2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4.2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4.2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4.2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4.2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4.2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4.2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4.2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4.2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4.2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4.2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4.2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4.2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4.2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4.2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4.2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4.2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4.2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4.2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4.2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4.2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4.2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4.2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4.2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4.2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4.2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4.2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4.2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4.2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4.2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4.2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4.2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4.2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4.2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4.2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4.2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4.2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4.2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4.2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4.2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4.2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4.2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4.2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4.2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4.2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4.2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4.2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4.2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4.2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4.2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4.2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4.2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4.2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4.2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4.2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4.2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4.2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4.2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4.2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4.2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4.2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4.2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4.2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4.2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4.2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4.2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4.2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4.2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4.2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4.2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4.2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4.2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4.2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4.2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4.2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4.2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4.2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4.2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4.2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4.2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4.2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4.2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4.2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4.2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4.2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4.2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4.2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4.2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4.2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4.2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4.2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4.2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4.2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4.2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4.2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4.2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4.2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4.2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4.2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4.2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4.2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4.2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4.2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4.2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4.2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4.2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4.2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4.2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4.2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4.2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4.2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4.2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4.2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4.2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4.2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4.2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4.2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4.2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4.2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4.2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4.2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4.2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4.2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4.2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4.2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4.2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4.2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4.2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4.2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4.2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4.2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4.2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4.2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4.2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4.2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4.2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4.2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4.2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4.2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4.2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4.2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4.2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4.2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4.2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4.2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4.2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4.2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4.2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4.2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4.2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4.2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4.2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4.2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4.2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4.2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4.2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4.2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4.2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4.2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4.2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4.2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4.2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4.2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4.2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4.2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4.2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4.2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4.2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4.2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4.2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4.2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4.2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4.2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4.2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4.2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4.2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4.2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4.2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4.2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4.2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4.2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4.2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4.2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4.2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4.2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4.2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4.2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4.2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4.2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4.2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4.2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4.2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4.2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4.2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4.2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4.2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4.2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4.2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4.2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4.2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4.2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4.2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4.2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4.2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4.2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4.2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4.2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4.2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4.2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4.2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4.2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4.2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4.2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4.2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4.2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4.2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4.2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4.2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4.2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4.2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4.2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4.2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4.2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4.2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4.2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4.2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4.2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4.2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4.2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4.2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4.2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4.2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4.2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4.2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4.2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4.2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4.2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4.2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4.2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4.2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4.2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4.2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4.2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4.2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4.2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4.2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4.2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4.2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4.2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4.2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4.2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4.2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4.2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4.2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4.2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4.2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4.2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4.2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4.2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4.2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4.2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4.2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4.2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4.2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4.2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4.2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4.2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4.2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4.2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4.2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4.2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4.2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4.2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4.2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4.2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4.2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4.2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4.2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4.2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4.2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4.2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4.2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4.2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4.2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4.2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4.2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4.2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4.2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4.2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4.2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4.2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4.2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4.2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4.2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4.2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4.2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4.2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4.2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4.2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4.2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4.2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4.2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4.2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4.2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4.2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4.2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4.2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4.2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4.2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4.2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4.2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4.2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4.2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4.2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4.2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4.2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4.2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4.2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4.2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4.2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4.2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4.2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4.2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4.2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4.2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4.2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4.2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4.2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4.2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4.2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4.2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4.2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4.2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4.2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4.2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4.2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4.2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4.2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4.2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4.2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4.2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4.2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4.2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4.2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4.2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4.2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4.2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4.2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4.2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4.2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4.2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4.2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4.2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4.2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4.2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4.2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4.2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4.2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4.2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4.2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4.2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4.2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4.2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4.2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4.2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4.2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4.2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4.2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4.2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4.2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4.2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4.2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4.2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4.2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4.2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4.2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4.2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4.2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4.2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4.2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4.2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4.2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4.2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4.2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4.2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4.2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4.2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4.2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4.2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4.2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4.2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4.2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4.2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4.2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4.2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4.2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4.2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4.2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4.2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4.2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4.2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4.2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4.2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4.2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4.2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4.2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4.2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4.2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4.2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4.2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4.2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4.2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4.2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4.2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4.2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4.2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4.2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4.2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4.2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4.2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4.2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4.2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4.2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4.2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4.2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4.2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4.2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4.2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4.2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4.2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4.2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4.2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4.2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4.2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4.2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4.2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4.2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4.2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4.2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4.2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4.2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4.2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4.2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4.2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4.2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4.2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4.2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4.2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4.2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4.2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4.2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4.2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4.2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4.2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4.2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4.2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4.2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4.2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4.2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4.2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4.2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4.2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4.2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4.2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4.2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4.2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4.2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4.2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4.2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4.2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4.2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4.2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4.2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4.2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4.2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4.2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4.2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4.2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4.2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4.2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4.2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4.2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4.2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4.2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4.2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4.2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4.2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4.2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4.2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4.2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4.2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4.2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4.2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4.2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4.2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4.2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4.2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4.2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4.2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4.2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4.2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4.2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4.2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4.2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4.2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4.2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4.2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4.2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4.2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4.2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4.2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4.2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4.2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4.2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4.2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4.2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4.2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4.2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4.2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4.2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4.2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4.2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4.2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4.2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4.2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4.2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4.2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4.2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4.2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4.2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4.2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4.2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4.2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4.2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4.2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4.2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4.2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4.2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4.2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4.2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4.2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4.2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4.2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4.2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4.2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4.2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4.2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4.2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4.2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4.2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4.2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4.2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4.2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4.2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4.2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4.2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4.2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4.2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4.2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4.2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4.2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4.2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4.2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4.2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4.2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4.2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4.2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4.2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4.2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4.2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4.2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4.2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4.2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4.2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4.2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4.2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4.2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4.2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4.2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4.2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4.2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4.2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4.2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4.2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4.2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4.2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4.2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4.2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4.2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4.2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4.2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4.2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4.2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4.2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4.2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4.2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4.2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4.2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4.2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4.2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4.2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4.2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4.2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4.2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4.2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4.2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4.2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4.2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4.2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4.2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4.2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4.2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4.2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4.2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4" firstPageNumber="0" orientation="portrait" horizontalDpi="300" verticalDpi="300" r:id="rId1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Z1000"/>
  <sheetViews>
    <sheetView showGridLines="0" topLeftCell="A106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0.5703125" customWidth="1"/>
    <col min="11" max="11" width="28.28515625" customWidth="1"/>
    <col min="12" max="12" width="17.7109375" customWidth="1"/>
    <col min="13" max="13" width="18" customWidth="1"/>
    <col min="14" max="14" width="17.5703125" customWidth="1"/>
    <col min="15" max="26" width="7.8554687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147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154</v>
      </c>
      <c r="C10" s="149"/>
      <c r="D10" s="148" t="s">
        <v>3</v>
      </c>
      <c r="E10" s="148"/>
      <c r="F10" s="149">
        <v>3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Pessoal da Administração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158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1589.96</v>
      </c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163</v>
      </c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43831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1589.96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66"/>
      <c r="J25" s="65">
        <v>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1589.96</v>
      </c>
      <c r="K28" s="69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1589.96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(1/12)</f>
        <v>8.3333333333333329E-2</v>
      </c>
      <c r="J34" s="75">
        <f>$J$33*I34</f>
        <v>132.49666666666667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(1/12)+((1/12)/3)</f>
        <v>0.1111111111111111</v>
      </c>
      <c r="J35" s="75">
        <f>$J$33*I35</f>
        <v>176.66222222222223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309.1588888888889</v>
      </c>
      <c r="K36" s="69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1899.1188888888889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379.82377777777782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47.477972222222228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28.486783333333332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18.991188888888889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11.394713333333334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3.798237777777778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151.92951111111111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641.90218444444452</v>
      </c>
      <c r="K48" s="69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73.602400000000003</v>
      </c>
      <c r="K51" s="89"/>
      <c r="L51" s="89"/>
      <c r="M51" s="89"/>
      <c r="N51" s="89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21.63</v>
      </c>
      <c r="J52" s="65">
        <f>I52*26*0.8</f>
        <v>449.904</v>
      </c>
      <c r="K52" s="17"/>
      <c r="L52" s="17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47"/>
      <c r="L54" s="17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f>I55*0.7</f>
        <v>0</v>
      </c>
      <c r="K55" s="91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523.50639999999999</v>
      </c>
      <c r="K57" s="69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309.1588888888889</v>
      </c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641.90218444444452</v>
      </c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523.50639999999999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1474.5674733333335</v>
      </c>
      <c r="K64" s="69"/>
      <c r="L64" s="89"/>
      <c r="M64" s="89"/>
      <c r="N64" s="89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17"/>
      <c r="M65" s="17"/>
      <c r="N65" s="17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1589.96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6.6248333333333331</v>
      </c>
      <c r="K70" s="69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0.52998666666666661</v>
      </c>
      <c r="K71" s="69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30.91588888888889</v>
      </c>
      <c r="K72" s="94" t="s">
        <v>218</v>
      </c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10.449570444444445</v>
      </c>
      <c r="K73" s="95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50.878720000000001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99.398999333333336</v>
      </c>
      <c r="K75" s="69"/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9"/>
      <c r="M76" s="89"/>
      <c r="N76" s="89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9"/>
      <c r="M77" s="89"/>
      <c r="N77" s="89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48"/>
      <c r="B80" s="158" t="s">
        <v>178</v>
      </c>
      <c r="C80" s="158"/>
      <c r="D80" s="158"/>
      <c r="E80" s="158"/>
      <c r="F80" s="158"/>
      <c r="G80" s="158"/>
      <c r="H80" s="158"/>
      <c r="I80" s="158"/>
      <c r="J80" s="96">
        <f>J28</f>
        <v>1589.96</v>
      </c>
      <c r="K80" s="17"/>
      <c r="L80" s="17"/>
      <c r="M80" s="17"/>
      <c r="N80" s="17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14.721851851851852</v>
      </c>
      <c r="K81" s="9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26.322671111111106</v>
      </c>
      <c r="K82" s="97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0.33124166666666666</v>
      </c>
      <c r="K83" s="69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0.516737</v>
      </c>
      <c r="K84" s="69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0.51617733408000011</v>
      </c>
      <c r="K85" s="69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14.334133489733855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56.742812453443477</v>
      </c>
      <c r="K87" s="69"/>
      <c r="L87" s="89"/>
      <c r="M87" s="89"/>
      <c r="N87" s="89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1589.96</v>
      </c>
      <c r="K90" s="17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56.742812453443477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56.742812453443477</v>
      </c>
      <c r="K98" s="69"/>
      <c r="L98" s="89"/>
      <c r="M98" s="89"/>
      <c r="N98" s="89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'Uniforme-EPI'!F9</f>
        <v>0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v>0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97"/>
      <c r="M110" s="9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53"/>
      <c r="M112" s="53"/>
      <c r="N112" s="69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53"/>
      <c r="M113" s="53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53"/>
      <c r="M114" s="53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69"/>
      <c r="M115" s="17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69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99.608328405776618</v>
      </c>
      <c r="K117" s="69"/>
      <c r="L117" s="69"/>
      <c r="M117" s="1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69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99.608328405776618</v>
      </c>
      <c r="K119" s="69"/>
      <c r="L119" s="17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1589.96</v>
      </c>
      <c r="K124" s="69"/>
      <c r="L124" s="69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1474.5674733333335</v>
      </c>
      <c r="K125" s="17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99.398999333333336</v>
      </c>
      <c r="K126" s="17"/>
      <c r="L126" s="69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56.742812453443477</v>
      </c>
      <c r="K127" s="17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3220.6692851201105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99.608328405776618</v>
      </c>
      <c r="K130" s="17"/>
      <c r="L130" s="17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3320.2776135258873</v>
      </c>
      <c r="K131" s="17"/>
      <c r="L131" s="17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3</v>
      </c>
      <c r="J132" s="77">
        <f>J131*I132</f>
        <v>9960.8328405776629</v>
      </c>
      <c r="K132" s="17"/>
      <c r="L132" s="17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69"/>
      <c r="M133" s="69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2.088277449448972</v>
      </c>
      <c r="K134" s="69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7"/>
      <c r="M135" s="69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7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7"/>
      <c r="M140" s="17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17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7"/>
      <c r="M143" s="17"/>
      <c r="N143" s="17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7"/>
      <c r="M144" s="17"/>
      <c r="N144" s="17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7"/>
      <c r="M145" s="17"/>
      <c r="N145" s="1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7"/>
      <c r="M146" s="17"/>
      <c r="N146" s="17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7"/>
      <c r="M147" s="17"/>
      <c r="N147" s="17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7"/>
      <c r="M148" s="17"/>
      <c r="N148" s="17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49305555555556" bottom="0" header="0" footer="0.51180555555555496"/>
  <pageSetup paperSize="9" scale="59" firstPageNumber="0" orientation="portrait" horizontalDpi="300" verticalDpi="300" r:id="rId1"/>
  <headerFooter>
    <oddHeader>&amp;C&amp;A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Z1000"/>
  <sheetViews>
    <sheetView showGridLines="0" topLeftCell="A106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339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347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Técnico em Redes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348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1726.78</v>
      </c>
      <c r="K15" s="129" t="s">
        <v>267</v>
      </c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38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2.75" customHeight="1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2" t="s">
        <v>349</v>
      </c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44075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1726.78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66"/>
      <c r="J25" s="65">
        <v>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1726.78</v>
      </c>
      <c r="K28" s="69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98">
        <f>J28</f>
        <v>1726.78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143.89833333333331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191.86444444444444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335.76277777777773</v>
      </c>
      <c r="K36" s="69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2062.5427777777777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412.50855555555557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51.563569444444447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30.938141666666663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20.625427777777777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12.375256666666667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4.1250855555555557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165.00342222222221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697.13945888888884</v>
      </c>
      <c r="K48" s="69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65.393200000000007</v>
      </c>
      <c r="K51" s="89"/>
      <c r="L51" s="89"/>
      <c r="M51" s="89"/>
      <c r="N51" s="89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20.72</v>
      </c>
      <c r="J52" s="65">
        <f>I52*26*0.95</f>
        <v>511.78399999999999</v>
      </c>
      <c r="K52" s="17"/>
      <c r="L52" s="17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47"/>
      <c r="L54" s="17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f>I55*0.7</f>
        <v>0</v>
      </c>
      <c r="K55" s="91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577.17719999999997</v>
      </c>
      <c r="K57" s="69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335.76277777777773</v>
      </c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697.13945888888884</v>
      </c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577.17719999999997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1610.0794366666664</v>
      </c>
      <c r="K64" s="69"/>
      <c r="L64" s="89"/>
      <c r="M64" s="89"/>
      <c r="N64" s="89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4.25" customHeight="1">
      <c r="A65" s="48"/>
      <c r="B65" s="157"/>
      <c r="C65" s="157"/>
      <c r="D65" s="157"/>
      <c r="E65" s="157"/>
      <c r="F65" s="157"/>
      <c r="G65" s="157"/>
      <c r="H65" s="157"/>
      <c r="I65" s="157"/>
      <c r="J65" s="157"/>
      <c r="K65" s="17"/>
      <c r="L65" s="17"/>
      <c r="M65" s="17"/>
      <c r="N65" s="17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70"/>
      <c r="C66" s="70"/>
      <c r="D66" s="70"/>
      <c r="E66" s="70"/>
      <c r="F66" s="70"/>
      <c r="G66" s="70"/>
      <c r="H66" s="70"/>
      <c r="I66" s="70"/>
      <c r="J66" s="70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1726.78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7.1949166666666668</v>
      </c>
      <c r="K70" s="69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0.57559333333333329</v>
      </c>
      <c r="K71" s="69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33.576277777777776</v>
      </c>
      <c r="K72" s="94" t="s">
        <v>218</v>
      </c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11.348781888888889</v>
      </c>
      <c r="K73" s="95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55.256959999999999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107.95252966666666</v>
      </c>
      <c r="K75" s="69"/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9"/>
      <c r="M76" s="89"/>
      <c r="N76" s="89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9"/>
      <c r="M77" s="89"/>
      <c r="N77" s="89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1726.78</v>
      </c>
      <c r="K80" s="17"/>
      <c r="L80" s="17"/>
      <c r="M80" s="17"/>
      <c r="N80" s="17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15.988703703703703</v>
      </c>
      <c r="K81" s="9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28.587802222222216</v>
      </c>
      <c r="K82" s="97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0.35974583333333332</v>
      </c>
      <c r="K83" s="69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0.56120349999999997</v>
      </c>
      <c r="K84" s="69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0.56059567344000005</v>
      </c>
      <c r="K85" s="69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15.567621215252348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61.62567214795159</v>
      </c>
      <c r="K87" s="69"/>
      <c r="L87" s="89"/>
      <c r="M87" s="89"/>
      <c r="N87" s="89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1726.78</v>
      </c>
      <c r="K90" s="17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61.62567214795159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61.62567214795159</v>
      </c>
      <c r="K98" s="69"/>
      <c r="L98" s="89"/>
      <c r="M98" s="89"/>
      <c r="N98" s="89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'Uniforme-EPI'!F311</f>
        <v>0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'Uniforme-EPI'!F319</f>
        <v>0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97"/>
      <c r="M110" s="9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53"/>
      <c r="M112" s="53"/>
      <c r="N112" s="69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53"/>
      <c r="M113" s="53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53"/>
      <c r="M114" s="53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69"/>
      <c r="M115" s="17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69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108.44652490148303</v>
      </c>
      <c r="K117" s="69"/>
      <c r="L117" s="69"/>
      <c r="M117" s="1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101" t="s">
        <v>148</v>
      </c>
      <c r="C118" s="148" t="s">
        <v>245</v>
      </c>
      <c r="D118" s="148"/>
      <c r="E118" s="148"/>
      <c r="F118" s="148"/>
      <c r="G118" s="148"/>
      <c r="H118" s="148"/>
      <c r="I118" s="102"/>
      <c r="J118" s="75">
        <v>0</v>
      </c>
      <c r="K118" s="17"/>
      <c r="L118" s="17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108.44652490148303</v>
      </c>
      <c r="K119" s="69"/>
      <c r="L119" s="17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50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1726.78</v>
      </c>
      <c r="K124" s="69"/>
      <c r="L124" s="69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2.75" customHeight="1">
      <c r="A125" s="48"/>
      <c r="B125" s="50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1610.0794366666664</v>
      </c>
      <c r="K125" s="17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50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107.95252966666666</v>
      </c>
      <c r="K126" s="17"/>
      <c r="L126" s="69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50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61.62567214795159</v>
      </c>
      <c r="K127" s="17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50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3506.4376384812849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2.75" customHeight="1">
      <c r="A130" s="48"/>
      <c r="B130" s="50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108.44652490148303</v>
      </c>
      <c r="K130" s="17"/>
      <c r="L130" s="17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3614.8841633827678</v>
      </c>
      <c r="K131" s="17"/>
      <c r="L131" s="17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2</v>
      </c>
      <c r="J132" s="77">
        <f>J131*I132</f>
        <v>7229.7683267655357</v>
      </c>
      <c r="K132" s="17"/>
      <c r="L132" s="17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69"/>
      <c r="M133" s="69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2.0934248505210671</v>
      </c>
      <c r="K134" s="69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7"/>
      <c r="M135" s="69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7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7"/>
      <c r="M140" s="17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17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7"/>
      <c r="M143" s="17"/>
      <c r="N143" s="17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7"/>
      <c r="M144" s="17"/>
      <c r="N144" s="17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7"/>
      <c r="M145" s="17"/>
      <c r="N145" s="1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7"/>
      <c r="M146" s="17"/>
      <c r="N146" s="17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7"/>
      <c r="M147" s="17"/>
      <c r="N147" s="17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7"/>
      <c r="M148" s="17"/>
      <c r="N148" s="17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2" firstPageNumber="0" orientation="portrait" horizontalDpi="300" verticalDpi="300" r:id="rId1"/>
  <headerFooter>
    <oddHeader>&amp;C&amp;A</oddHeader>
    <oddFooter>&amp;CPágina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T997"/>
  <sheetViews>
    <sheetView showGridLines="0" topLeftCell="A103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0.5703125" customWidth="1"/>
    <col min="11" max="11" width="24" customWidth="1"/>
    <col min="12" max="20" width="7.85546875" customWidth="1"/>
    <col min="1019" max="1024" width="11.5703125" customWidth="1"/>
  </cols>
  <sheetData>
    <row r="1" spans="1:20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</row>
    <row r="2" spans="1:20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</row>
    <row r="3" spans="1:20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</row>
    <row r="4" spans="1:20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</row>
    <row r="5" spans="1:20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147</v>
      </c>
      <c r="K5" s="16"/>
      <c r="L5" s="48"/>
      <c r="M5" s="48"/>
      <c r="N5" s="48"/>
      <c r="O5" s="48"/>
      <c r="P5" s="48"/>
      <c r="Q5" s="48"/>
      <c r="R5" s="48"/>
      <c r="S5" s="48"/>
      <c r="T5" s="48"/>
    </row>
    <row r="6" spans="1:20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</row>
    <row r="7" spans="1:20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</row>
    <row r="8" spans="1:20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</row>
    <row r="9" spans="1:20" ht="12.75" customHeight="1">
      <c r="A9" s="48"/>
      <c r="B9" s="148" t="s">
        <v>151</v>
      </c>
      <c r="C9" s="148"/>
      <c r="D9" s="148"/>
      <c r="E9" s="50" t="s">
        <v>152</v>
      </c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</row>
    <row r="10" spans="1:20" ht="12.75" customHeight="1">
      <c r="A10" s="48"/>
      <c r="B10" s="149" t="s">
        <v>350</v>
      </c>
      <c r="C10" s="149"/>
      <c r="D10" s="149"/>
      <c r="E10" s="50" t="s">
        <v>3</v>
      </c>
      <c r="F10" s="149">
        <v>2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</row>
    <row r="11" spans="1:20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</row>
    <row r="12" spans="1:20" ht="16.5" customHeight="1">
      <c r="A12" s="48"/>
      <c r="B12" s="152" t="s">
        <v>155</v>
      </c>
      <c r="C12" s="152"/>
      <c r="D12" s="152"/>
      <c r="E12" s="152"/>
      <c r="F12" s="152"/>
      <c r="G12" s="152"/>
      <c r="H12" s="152"/>
      <c r="I12" s="152"/>
      <c r="J12" s="152"/>
      <c r="K12" s="16"/>
      <c r="L12" s="48"/>
      <c r="M12" s="48"/>
      <c r="N12" s="48"/>
      <c r="O12" s="48"/>
      <c r="P12" s="48"/>
      <c r="Q12" s="48"/>
      <c r="R12" s="48"/>
      <c r="S12" s="48"/>
      <c r="T12" s="48"/>
    </row>
    <row r="13" spans="1:20" ht="12.75" customHeight="1">
      <c r="A13" s="48"/>
      <c r="B13" s="58">
        <v>1</v>
      </c>
      <c r="C13" s="150" t="s">
        <v>156</v>
      </c>
      <c r="D13" s="150"/>
      <c r="E13" s="150"/>
      <c r="F13" s="150"/>
      <c r="G13" s="150"/>
      <c r="H13" s="150"/>
      <c r="I13" s="150"/>
      <c r="J13" s="58" t="str">
        <f>B10</f>
        <v>Vigia 12x36 Diurno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</row>
    <row r="14" spans="1:20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351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</row>
    <row r="15" spans="1:20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1398.79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</row>
    <row r="16" spans="1:20" ht="12.75" customHeight="1">
      <c r="A16" s="48"/>
      <c r="B16" s="50">
        <v>4</v>
      </c>
      <c r="C16" s="148" t="s">
        <v>160</v>
      </c>
      <c r="D16" s="148"/>
      <c r="E16" s="148"/>
      <c r="F16" s="148"/>
      <c r="G16" s="148"/>
      <c r="H16" s="148"/>
      <c r="I16" s="148"/>
      <c r="J16" s="75" t="s">
        <v>352</v>
      </c>
      <c r="K16" s="17"/>
      <c r="L16" s="48"/>
      <c r="M16" s="48"/>
      <c r="N16" s="48"/>
      <c r="O16" s="48"/>
      <c r="P16" s="48"/>
      <c r="Q16" s="48"/>
      <c r="R16" s="48"/>
      <c r="S16" s="48"/>
      <c r="T16" s="48"/>
    </row>
    <row r="17" spans="1:20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163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</row>
    <row r="18" spans="1:20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43831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</row>
    <row r="19" spans="1:20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</row>
    <row r="20" spans="1:20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</row>
    <row r="21" spans="1:20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</row>
    <row r="22" spans="1:20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</row>
    <row r="23" spans="1:20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1398.79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</row>
    <row r="24" spans="1:20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</row>
    <row r="25" spans="1:20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66"/>
      <c r="J25" s="65"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</row>
    <row r="26" spans="1:20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</row>
    <row r="27" spans="1:20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</row>
    <row r="28" spans="1:20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1398.79</v>
      </c>
      <c r="K28" s="69"/>
      <c r="L28" s="48"/>
      <c r="M28" s="48"/>
      <c r="N28" s="48"/>
      <c r="O28" s="48"/>
      <c r="P28" s="48"/>
      <c r="Q28" s="48"/>
      <c r="R28" s="48"/>
      <c r="S28" s="48"/>
      <c r="T28" s="48"/>
    </row>
    <row r="29" spans="1:20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  <c r="R29" s="48"/>
      <c r="S29" s="48"/>
      <c r="T29" s="48"/>
    </row>
    <row r="30" spans="1:20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  <c r="R30" s="48"/>
      <c r="S30" s="48"/>
      <c r="T30" s="48"/>
    </row>
    <row r="31" spans="1:20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  <c r="R31" s="48"/>
      <c r="S31" s="48"/>
      <c r="T31" s="48"/>
    </row>
    <row r="32" spans="1:20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</row>
    <row r="33" spans="1:20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98">
        <f>J28</f>
        <v>1398.79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</row>
    <row r="34" spans="1:20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116.56583333333333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</row>
    <row r="35" spans="1:20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155.42111111111109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</row>
    <row r="36" spans="1:20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271.98694444444442</v>
      </c>
      <c r="K36" s="69"/>
      <c r="L36" s="48"/>
      <c r="M36" s="48"/>
      <c r="N36" s="48"/>
      <c r="O36" s="48"/>
      <c r="P36" s="48"/>
      <c r="Q36" s="48"/>
      <c r="R36" s="48"/>
      <c r="S36" s="48"/>
      <c r="T36" s="48"/>
    </row>
    <row r="37" spans="1:20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  <c r="R37" s="48"/>
      <c r="S37" s="48"/>
      <c r="T37" s="48"/>
    </row>
    <row r="38" spans="1:20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</row>
    <row r="39" spans="1:20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1670.7769444444443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</row>
    <row r="40" spans="1:20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334.15538888888887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</row>
    <row r="41" spans="1:20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41.769423611111108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</row>
    <row r="42" spans="1:20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</row>
    <row r="43" spans="1:20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25.061654166666663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</row>
    <row r="44" spans="1:20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16.707769444444445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</row>
    <row r="45" spans="1:20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10.024661666666667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</row>
    <row r="46" spans="1:20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3.3415538888888889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</row>
    <row r="47" spans="1:20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133.66215555555556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</row>
    <row r="48" spans="1:20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564.72260722222222</v>
      </c>
      <c r="K48" s="69"/>
      <c r="L48" s="48"/>
      <c r="M48" s="48"/>
      <c r="N48" s="48"/>
      <c r="O48" s="48"/>
      <c r="P48" s="48"/>
      <c r="Q48" s="48"/>
      <c r="R48" s="48"/>
      <c r="S48" s="48"/>
      <c r="T48" s="48"/>
    </row>
    <row r="49" spans="1:20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  <c r="R49" s="48"/>
      <c r="S49" s="48"/>
      <c r="T49" s="48"/>
    </row>
    <row r="50" spans="1:20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</row>
    <row r="51" spans="1:20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((15*3.25*2)-(J23*0.06))</f>
        <v>13.572600000000008</v>
      </c>
      <c r="K51" s="89"/>
      <c r="L51" s="87"/>
      <c r="M51" s="87"/>
      <c r="N51" s="87"/>
      <c r="O51" s="87"/>
      <c r="P51" s="87"/>
      <c r="Q51" s="87"/>
      <c r="R51" s="87"/>
      <c r="S51" s="87"/>
      <c r="T51" s="87"/>
    </row>
    <row r="52" spans="1:20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21.63</v>
      </c>
      <c r="J52" s="65">
        <f>I52*15*0.8</f>
        <v>259.56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</row>
    <row r="53" spans="1:20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</row>
    <row r="54" spans="1:20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47"/>
      <c r="L54" s="48"/>
      <c r="M54" s="48"/>
      <c r="N54" s="48"/>
      <c r="O54" s="48"/>
      <c r="P54" s="48"/>
      <c r="Q54" s="48"/>
      <c r="R54" s="48"/>
      <c r="S54" s="48"/>
      <c r="T54" s="48"/>
    </row>
    <row r="55" spans="1:20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f>I55*0.7</f>
        <v>0</v>
      </c>
      <c r="K55" s="91"/>
      <c r="L55" s="48"/>
      <c r="M55" s="48"/>
      <c r="N55" s="48"/>
      <c r="O55" s="48"/>
      <c r="P55" s="48"/>
      <c r="Q55" s="48"/>
      <c r="R55" s="48"/>
      <c r="S55" s="48"/>
      <c r="T55" s="48"/>
    </row>
    <row r="56" spans="1:20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48"/>
      <c r="M56" s="48"/>
      <c r="N56" s="48"/>
      <c r="O56" s="48"/>
      <c r="P56" s="48"/>
      <c r="Q56" s="48"/>
      <c r="R56" s="48"/>
      <c r="S56" s="48"/>
      <c r="T56" s="48"/>
    </row>
    <row r="57" spans="1:20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273.13260000000002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</row>
    <row r="58" spans="1:20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  <c r="R58" s="48"/>
      <c r="S58" s="48"/>
      <c r="T58" s="48"/>
    </row>
    <row r="59" spans="1:20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  <c r="R59" s="48"/>
      <c r="S59" s="48"/>
      <c r="T59" s="48"/>
    </row>
    <row r="60" spans="1:20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</row>
    <row r="61" spans="1:20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271.98694444444442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</row>
    <row r="62" spans="1:20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564.72260722222222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</row>
    <row r="63" spans="1:20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273.13260000000002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</row>
    <row r="64" spans="1:20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1109.8421516666667</v>
      </c>
      <c r="K64" s="69"/>
      <c r="L64" s="87"/>
      <c r="M64" s="87"/>
      <c r="N64" s="87"/>
      <c r="O64" s="87"/>
      <c r="P64" s="87"/>
      <c r="Q64" s="87"/>
      <c r="R64" s="87"/>
      <c r="S64" s="87"/>
      <c r="T64" s="87"/>
    </row>
    <row r="65" spans="1:20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48"/>
      <c r="M65" s="48"/>
      <c r="N65" s="48"/>
      <c r="O65" s="48"/>
      <c r="P65" s="48"/>
      <c r="Q65" s="48"/>
      <c r="R65" s="48"/>
      <c r="S65" s="48"/>
      <c r="T65" s="48"/>
    </row>
    <row r="66" spans="1:20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48"/>
      <c r="M66" s="48"/>
      <c r="N66" s="48"/>
      <c r="O66" s="48"/>
      <c r="P66" s="48"/>
      <c r="Q66" s="48"/>
      <c r="R66" s="48"/>
      <c r="S66" s="48"/>
      <c r="T66" s="48"/>
    </row>
    <row r="67" spans="1:20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  <c r="R67" s="48"/>
      <c r="S67" s="48"/>
      <c r="T67" s="48"/>
    </row>
    <row r="68" spans="1:20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</row>
    <row r="69" spans="1:20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1398.79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</row>
    <row r="70" spans="1:20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5.8282916666666669</v>
      </c>
      <c r="K70" s="69"/>
      <c r="L70" s="48"/>
      <c r="M70" s="48"/>
      <c r="N70" s="48"/>
      <c r="O70" s="48"/>
      <c r="P70" s="48"/>
      <c r="Q70" s="48"/>
      <c r="R70" s="48"/>
      <c r="S70" s="48"/>
      <c r="T70" s="48"/>
    </row>
    <row r="71" spans="1:20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0.46626333333333331</v>
      </c>
      <c r="K71" s="69"/>
      <c r="L71" s="48"/>
      <c r="M71" s="48"/>
      <c r="N71" s="48"/>
      <c r="O71" s="48"/>
      <c r="P71" s="48"/>
      <c r="Q71" s="48"/>
      <c r="R71" s="48"/>
      <c r="S71" s="48"/>
      <c r="T71" s="48"/>
    </row>
    <row r="72" spans="1:20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27.198694444444445</v>
      </c>
      <c r="K72" s="94" t="s">
        <v>218</v>
      </c>
      <c r="L72" s="48"/>
      <c r="M72" s="48"/>
      <c r="N72" s="48"/>
      <c r="O72" s="48"/>
      <c r="P72" s="48"/>
      <c r="Q72" s="48"/>
      <c r="R72" s="48"/>
      <c r="S72" s="48"/>
      <c r="T72" s="48"/>
    </row>
    <row r="73" spans="1:20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9.193158722222222</v>
      </c>
      <c r="K73" s="95"/>
      <c r="L73" s="48"/>
      <c r="M73" s="48"/>
      <c r="N73" s="48"/>
      <c r="O73" s="48"/>
      <c r="P73" s="48"/>
      <c r="Q73" s="48"/>
      <c r="R73" s="48"/>
      <c r="S73" s="48"/>
      <c r="T73" s="48"/>
    </row>
    <row r="74" spans="1:20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44.761279999999999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</row>
    <row r="75" spans="1:20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87.447688166666666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</row>
    <row r="76" spans="1:20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  <c r="M76" s="87"/>
      <c r="N76" s="87"/>
      <c r="O76" s="87"/>
      <c r="P76" s="87"/>
      <c r="Q76" s="87"/>
      <c r="R76" s="87"/>
      <c r="S76" s="87"/>
      <c r="T76" s="87"/>
    </row>
    <row r="77" spans="1:20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  <c r="M77" s="87"/>
      <c r="N77" s="87"/>
      <c r="O77" s="87"/>
      <c r="P77" s="87"/>
      <c r="Q77" s="87"/>
      <c r="R77" s="87"/>
      <c r="S77" s="87"/>
      <c r="T77" s="87"/>
    </row>
    <row r="78" spans="1:20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  <c r="R78" s="48"/>
      <c r="S78" s="48"/>
      <c r="T78" s="48"/>
    </row>
    <row r="79" spans="1:20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1398.79</v>
      </c>
      <c r="K80" s="17"/>
      <c r="L80" s="48"/>
      <c r="M80" s="48"/>
      <c r="N80" s="48"/>
      <c r="O80" s="48"/>
      <c r="P80" s="48"/>
      <c r="Q80" s="48"/>
      <c r="R80" s="48"/>
      <c r="S80" s="48"/>
      <c r="T80" s="48"/>
    </row>
    <row r="81" spans="1:20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12.951759259259259</v>
      </c>
      <c r="K81" s="97"/>
      <c r="L81" s="48"/>
      <c r="M81" s="48"/>
      <c r="N81" s="48"/>
      <c r="O81" s="48"/>
      <c r="P81" s="48"/>
      <c r="Q81" s="48"/>
      <c r="R81" s="48"/>
      <c r="S81" s="48"/>
      <c r="T81" s="48"/>
    </row>
    <row r="82" spans="1:20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23.15774555555555</v>
      </c>
      <c r="K82" s="97"/>
      <c r="L82" s="48"/>
      <c r="M82" s="48"/>
      <c r="N82" s="48"/>
      <c r="O82" s="48"/>
      <c r="P82" s="48"/>
      <c r="Q82" s="48"/>
      <c r="R82" s="48"/>
      <c r="S82" s="48"/>
      <c r="T82" s="48"/>
    </row>
    <row r="83" spans="1:20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0.29141458333333331</v>
      </c>
      <c r="K83" s="69"/>
      <c r="L83" s="48"/>
      <c r="M83" s="48"/>
      <c r="N83" s="48"/>
      <c r="O83" s="48"/>
      <c r="P83" s="48"/>
      <c r="Q83" s="48"/>
      <c r="R83" s="48"/>
      <c r="S83" s="48"/>
      <c r="T83" s="48"/>
    </row>
    <row r="84" spans="1:20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0.45460674999999995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</row>
    <row r="85" spans="1:20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0.45411437592000004</v>
      </c>
      <c r="K85" s="69"/>
      <c r="L85" s="48"/>
      <c r="M85" s="48"/>
      <c r="N85" s="48"/>
      <c r="O85" s="48"/>
      <c r="P85" s="48"/>
      <c r="Q85" s="48"/>
      <c r="R85" s="48"/>
      <c r="S85" s="48"/>
      <c r="T85" s="48"/>
    </row>
    <row r="86" spans="1:20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12.610658497135033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</row>
    <row r="87" spans="1:20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49.920299021203178</v>
      </c>
      <c r="K87" s="69"/>
      <c r="L87" s="87"/>
      <c r="M87" s="87"/>
      <c r="N87" s="87"/>
      <c r="O87" s="87"/>
      <c r="P87" s="87"/>
      <c r="Q87" s="87"/>
      <c r="R87" s="87"/>
      <c r="S87" s="87"/>
      <c r="T87" s="87"/>
    </row>
    <row r="88" spans="1:20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  <c r="R88" s="48"/>
      <c r="S88" s="48"/>
      <c r="T88" s="48"/>
    </row>
    <row r="89" spans="1:20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</row>
    <row r="90" spans="1:20" ht="12.75" customHeight="1">
      <c r="A90" s="48"/>
      <c r="B90" s="163" t="s">
        <v>178</v>
      </c>
      <c r="C90" s="163"/>
      <c r="D90" s="163"/>
      <c r="E90" s="163"/>
      <c r="F90" s="163"/>
      <c r="G90" s="163"/>
      <c r="H90" s="163"/>
      <c r="I90" s="163"/>
      <c r="J90" s="82">
        <f>J28</f>
        <v>1398.79</v>
      </c>
      <c r="K90" s="17"/>
      <c r="L90" s="48"/>
      <c r="M90" s="48"/>
      <c r="N90" s="48"/>
      <c r="O90" s="48"/>
      <c r="P90" s="48"/>
      <c r="Q90" s="48"/>
      <c r="R90" s="48"/>
      <c r="S90" s="48"/>
      <c r="T90" s="48"/>
    </row>
    <row r="91" spans="1:20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f>(J90/210)*1.5*15.22</f>
        <v>152.06845571428573</v>
      </c>
      <c r="K91" s="17"/>
      <c r="L91" s="48"/>
      <c r="M91" s="48"/>
      <c r="N91" s="48"/>
      <c r="O91" s="48"/>
      <c r="P91" s="48"/>
      <c r="Q91" s="48"/>
      <c r="R91" s="48"/>
      <c r="S91" s="48"/>
      <c r="T91" s="48"/>
    </row>
    <row r="92" spans="1:20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152.06845571428573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</row>
    <row r="93" spans="1:20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  <c r="R93" s="48"/>
      <c r="S93" s="48"/>
      <c r="T93" s="48"/>
    </row>
    <row r="94" spans="1:20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  <c r="R94" s="48"/>
      <c r="S94" s="48"/>
      <c r="T94" s="48"/>
    </row>
    <row r="95" spans="1:20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</row>
    <row r="96" spans="1:20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49.920299021203178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</row>
    <row r="97" spans="1:20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152.06845571428573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</row>
    <row r="98" spans="1:20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201.9887547354889</v>
      </c>
      <c r="K98" s="69"/>
      <c r="L98" s="87"/>
      <c r="M98" s="87"/>
      <c r="N98" s="87"/>
      <c r="O98" s="87"/>
      <c r="P98" s="87"/>
      <c r="Q98" s="87"/>
      <c r="R98" s="87"/>
      <c r="S98" s="87"/>
      <c r="T98" s="87"/>
    </row>
    <row r="99" spans="1:20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  <c r="R99" s="48"/>
      <c r="S99" s="48"/>
      <c r="T99" s="48"/>
    </row>
    <row r="100" spans="1:20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</row>
    <row r="101" spans="1:20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</row>
    <row r="102" spans="1:20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</row>
    <row r="103" spans="1:20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'Uniforme-EPI'!F330</f>
        <v>0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</row>
    <row r="104" spans="1:20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f>'Uniforme-EPI'!F339</f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</row>
    <row r="105" spans="1:20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'Uniforme-EPI'!F334</f>
        <v>0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</row>
    <row r="106" spans="1:20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</row>
    <row r="107" spans="1:20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</row>
    <row r="108" spans="1:20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  <c r="M108" s="48"/>
      <c r="N108" s="48"/>
      <c r="O108" s="48"/>
      <c r="P108" s="48"/>
      <c r="Q108" s="48"/>
      <c r="R108" s="48"/>
      <c r="S108" s="48"/>
      <c r="T108" s="48"/>
    </row>
    <row r="109" spans="1:20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  <c r="R109" s="48"/>
      <c r="S109" s="48"/>
      <c r="T109" s="48"/>
    </row>
    <row r="110" spans="1:20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  <c r="R110" s="48"/>
      <c r="S110" s="48"/>
      <c r="T110" s="48"/>
    </row>
    <row r="111" spans="1:20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  <c r="R111" s="48"/>
      <c r="S111" s="48"/>
      <c r="T111" s="48"/>
    </row>
    <row r="112" spans="1:20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  <c r="R112" s="48"/>
      <c r="S112" s="48"/>
      <c r="T112" s="48"/>
    </row>
    <row r="113" spans="1:20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  <c r="R113" s="48"/>
      <c r="S113" s="48"/>
      <c r="T113" s="48"/>
    </row>
    <row r="114" spans="1:20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  <c r="R114" s="48"/>
      <c r="S114" s="48"/>
      <c r="T114" s="48"/>
    </row>
    <row r="115" spans="1:20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</row>
    <row r="116" spans="1:20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</row>
    <row r="117" spans="1:20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86.538203955736748</v>
      </c>
      <c r="K117" s="69"/>
      <c r="L117" s="48"/>
      <c r="M117" s="48"/>
      <c r="N117" s="48"/>
      <c r="O117" s="48"/>
      <c r="P117" s="48"/>
      <c r="Q117" s="48"/>
      <c r="R117" s="48"/>
      <c r="S117" s="48"/>
      <c r="T117" s="48"/>
    </row>
    <row r="118" spans="1:20" ht="14.25" customHeight="1">
      <c r="A118" s="48"/>
      <c r="B118" s="101" t="s">
        <v>148</v>
      </c>
      <c r="C118" s="148" t="s">
        <v>245</v>
      </c>
      <c r="D118" s="148"/>
      <c r="E118" s="148"/>
      <c r="F118" s="148"/>
      <c r="G118" s="148"/>
      <c r="H118" s="148"/>
      <c r="I118" s="102"/>
      <c r="J118" s="75">
        <v>0</v>
      </c>
      <c r="K118" s="17"/>
      <c r="L118" s="48"/>
      <c r="M118" s="48"/>
      <c r="N118" s="48"/>
      <c r="O118" s="48"/>
      <c r="P118" s="48"/>
      <c r="Q118" s="48"/>
      <c r="R118" s="48"/>
      <c r="S118" s="48"/>
      <c r="T118" s="48"/>
    </row>
    <row r="119" spans="1:20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86.538203955736748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</row>
    <row r="120" spans="1:20" ht="14.25" customHeight="1">
      <c r="A120" s="17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ht="14.25" customHeight="1">
      <c r="A121" s="17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  <c r="R122" s="48"/>
      <c r="S122" s="48"/>
      <c r="T122" s="48"/>
    </row>
    <row r="123" spans="1:20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  <c r="R123" s="48"/>
      <c r="S123" s="48"/>
      <c r="T123" s="48"/>
    </row>
    <row r="124" spans="1:20" ht="14.25" customHeight="1">
      <c r="A124" s="48"/>
      <c r="B124" s="50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1398.79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</row>
    <row r="125" spans="1:20" ht="12.75" customHeight="1">
      <c r="A125" s="48"/>
      <c r="B125" s="50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1109.8421516666667</v>
      </c>
      <c r="K125" s="17"/>
      <c r="L125" s="48"/>
      <c r="M125" s="48"/>
      <c r="N125" s="48"/>
      <c r="O125" s="48"/>
      <c r="P125" s="48"/>
      <c r="Q125" s="48"/>
      <c r="R125" s="48"/>
      <c r="S125" s="48"/>
      <c r="T125" s="48"/>
    </row>
    <row r="126" spans="1:20" ht="14.25" customHeight="1">
      <c r="A126" s="48"/>
      <c r="B126" s="50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87.447688166666666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</row>
    <row r="127" spans="1:20" ht="14.25" customHeight="1">
      <c r="A127" s="48"/>
      <c r="B127" s="50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201.9887547354889</v>
      </c>
      <c r="K127" s="17"/>
      <c r="L127" s="48"/>
      <c r="M127" s="48"/>
      <c r="N127" s="48"/>
      <c r="O127" s="48"/>
      <c r="P127" s="48"/>
      <c r="Q127" s="48"/>
      <c r="R127" s="48"/>
      <c r="S127" s="48"/>
      <c r="T127" s="48"/>
    </row>
    <row r="128" spans="1:20" ht="14.25" customHeight="1">
      <c r="A128" s="48"/>
      <c r="B128" s="50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</row>
    <row r="129" spans="1:20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2798.0685945688219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</row>
    <row r="130" spans="1:20" ht="12.75" customHeight="1">
      <c r="A130" s="48"/>
      <c r="B130" s="50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86.538203955736748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</row>
    <row r="131" spans="1:20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2884.6067985245586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</row>
    <row r="132" spans="1:20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2</v>
      </c>
      <c r="J132" s="77">
        <f>J131*I132</f>
        <v>5769.2135970491172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</row>
    <row r="133" spans="1:20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</row>
    <row r="134" spans="1:20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2.06221577114832</v>
      </c>
      <c r="K134" s="69"/>
      <c r="L134" s="48"/>
      <c r="M134" s="48"/>
      <c r="N134" s="48"/>
      <c r="O134" s="48"/>
      <c r="P134" s="48"/>
      <c r="Q134" s="48"/>
      <c r="R134" s="48"/>
      <c r="S134" s="48"/>
      <c r="T134" s="48"/>
    </row>
    <row r="135" spans="1:20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  <c r="R135" s="48"/>
      <c r="S135" s="48"/>
      <c r="T135" s="48"/>
    </row>
    <row r="136" spans="1:20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  <c r="R136" s="48"/>
      <c r="S136" s="48"/>
      <c r="T136" s="48"/>
    </row>
    <row r="137" spans="1:20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  <c r="R137" s="48"/>
      <c r="S137" s="48"/>
      <c r="T137" s="48"/>
    </row>
    <row r="138" spans="1:20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</row>
    <row r="139" spans="1:20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</row>
    <row r="140" spans="1:20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</row>
    <row r="141" spans="1:20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</row>
    <row r="142" spans="1:20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</row>
    <row r="143" spans="1:20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</row>
    <row r="144" spans="1:20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</row>
    <row r="145" spans="1:20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</row>
    <row r="146" spans="1:20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</row>
    <row r="147" spans="1:20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</row>
    <row r="148" spans="1:20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</row>
    <row r="149" spans="1:20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</row>
    <row r="150" spans="1:20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</row>
    <row r="151" spans="1:20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</row>
    <row r="152" spans="1:20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</row>
    <row r="153" spans="1:20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</row>
    <row r="154" spans="1:20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</row>
    <row r="155" spans="1:20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</row>
    <row r="156" spans="1:20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</row>
    <row r="157" spans="1:20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</row>
    <row r="158" spans="1:20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</row>
    <row r="159" spans="1:20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</row>
    <row r="160" spans="1:20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</row>
    <row r="161" spans="1:20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</row>
    <row r="162" spans="1:20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</row>
    <row r="163" spans="1:20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</row>
    <row r="164" spans="1:20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</row>
    <row r="165" spans="1:20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</row>
    <row r="166" spans="1:20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</row>
    <row r="167" spans="1:20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</row>
    <row r="168" spans="1:20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</row>
    <row r="169" spans="1:20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</row>
    <row r="170" spans="1:20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</row>
    <row r="171" spans="1:20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</row>
    <row r="172" spans="1:20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</row>
    <row r="173" spans="1:20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</row>
    <row r="174" spans="1:20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</row>
    <row r="175" spans="1:20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</row>
    <row r="176" spans="1:20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</row>
    <row r="177" spans="1:20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</row>
    <row r="178" spans="1:20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</row>
    <row r="179" spans="1:20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</row>
    <row r="180" spans="1:20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</row>
    <row r="181" spans="1:20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</row>
    <row r="182" spans="1:20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</row>
    <row r="183" spans="1:20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</row>
    <row r="184" spans="1:20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</row>
    <row r="185" spans="1:20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</row>
    <row r="186" spans="1:20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</row>
    <row r="187" spans="1:20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</row>
    <row r="188" spans="1:20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</row>
    <row r="189" spans="1:20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</row>
    <row r="190" spans="1:20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</row>
    <row r="191" spans="1:20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</row>
    <row r="192" spans="1:20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</row>
    <row r="193" spans="1:20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</row>
    <row r="194" spans="1:20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</row>
    <row r="195" spans="1:20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</row>
    <row r="196" spans="1:20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</row>
    <row r="197" spans="1:20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</row>
    <row r="198" spans="1:20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</row>
    <row r="199" spans="1:20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</row>
    <row r="200" spans="1:20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</row>
    <row r="201" spans="1:20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</row>
    <row r="202" spans="1:20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</row>
    <row r="203" spans="1:20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</row>
    <row r="204" spans="1:20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</row>
    <row r="205" spans="1:20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</row>
    <row r="206" spans="1:20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</row>
    <row r="207" spans="1:20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</row>
    <row r="208" spans="1:20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</row>
    <row r="209" spans="1:20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</row>
    <row r="210" spans="1:20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</row>
    <row r="211" spans="1:20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</row>
    <row r="212" spans="1:20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</row>
    <row r="213" spans="1:20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</row>
    <row r="214" spans="1:20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</row>
    <row r="215" spans="1:20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</row>
    <row r="216" spans="1:20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</row>
    <row r="217" spans="1:20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</row>
    <row r="218" spans="1:20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</row>
    <row r="219" spans="1:20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</row>
    <row r="220" spans="1:20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</row>
    <row r="221" spans="1:20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</row>
    <row r="222" spans="1:20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</row>
    <row r="223" spans="1:20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</row>
    <row r="224" spans="1:20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</row>
    <row r="225" spans="1:20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</row>
    <row r="226" spans="1:20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</row>
    <row r="227" spans="1:20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</row>
    <row r="228" spans="1:20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</row>
    <row r="229" spans="1:20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</row>
    <row r="230" spans="1:20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</row>
    <row r="231" spans="1:20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</row>
    <row r="232" spans="1:20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</row>
    <row r="233" spans="1:20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</row>
    <row r="234" spans="1:20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</row>
    <row r="235" spans="1:20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</row>
    <row r="236" spans="1:20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</row>
    <row r="237" spans="1:20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</row>
    <row r="238" spans="1:20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</row>
    <row r="239" spans="1:20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</row>
    <row r="240" spans="1:20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</row>
    <row r="241" spans="1:20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</row>
    <row r="242" spans="1:20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</row>
    <row r="243" spans="1:20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</row>
    <row r="244" spans="1:20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</row>
    <row r="245" spans="1:20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</row>
    <row r="246" spans="1:20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</row>
    <row r="247" spans="1:20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</row>
    <row r="248" spans="1:20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</row>
    <row r="249" spans="1:20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</row>
    <row r="250" spans="1:20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</row>
    <row r="251" spans="1:20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</row>
    <row r="252" spans="1:20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</row>
    <row r="253" spans="1:20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</row>
    <row r="254" spans="1:20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</row>
    <row r="255" spans="1:20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</row>
    <row r="256" spans="1:20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</row>
    <row r="257" spans="1:20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</row>
    <row r="258" spans="1:20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</row>
    <row r="259" spans="1:20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</row>
    <row r="260" spans="1:20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</row>
    <row r="261" spans="1:20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</row>
    <row r="262" spans="1:20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</row>
    <row r="263" spans="1:20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</row>
    <row r="264" spans="1:20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</row>
    <row r="265" spans="1:20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</row>
    <row r="266" spans="1:20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</row>
    <row r="267" spans="1:20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</row>
    <row r="268" spans="1:20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</row>
    <row r="269" spans="1:20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</row>
    <row r="270" spans="1:20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</row>
    <row r="271" spans="1:20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</row>
    <row r="272" spans="1:20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</row>
    <row r="273" spans="1:20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</row>
    <row r="274" spans="1:20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</row>
    <row r="275" spans="1:20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</row>
    <row r="276" spans="1:20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</row>
    <row r="277" spans="1:20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</row>
    <row r="278" spans="1:20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</row>
    <row r="279" spans="1:20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</row>
    <row r="280" spans="1:20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</row>
    <row r="281" spans="1:20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</row>
    <row r="282" spans="1:20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</row>
    <row r="283" spans="1:20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</row>
    <row r="284" spans="1:20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</row>
    <row r="285" spans="1:20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</row>
    <row r="286" spans="1:20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</row>
    <row r="287" spans="1:20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</row>
    <row r="288" spans="1:20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</row>
    <row r="289" spans="1:20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</row>
    <row r="290" spans="1:20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</row>
    <row r="291" spans="1:20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</row>
    <row r="292" spans="1:20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</row>
    <row r="293" spans="1:20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</row>
    <row r="294" spans="1:20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</row>
    <row r="295" spans="1:20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</row>
    <row r="296" spans="1:20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</row>
    <row r="297" spans="1:20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</row>
    <row r="298" spans="1:20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</row>
    <row r="299" spans="1:20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</row>
    <row r="300" spans="1:20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</row>
    <row r="301" spans="1:20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</row>
    <row r="302" spans="1:20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</row>
    <row r="303" spans="1:20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</row>
    <row r="304" spans="1:20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</row>
    <row r="305" spans="1:20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</row>
    <row r="306" spans="1:20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</row>
    <row r="307" spans="1:20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</row>
    <row r="308" spans="1:20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</row>
    <row r="309" spans="1:20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</row>
    <row r="310" spans="1:20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</row>
    <row r="311" spans="1:20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</row>
    <row r="312" spans="1:20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</row>
    <row r="313" spans="1:20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</row>
    <row r="314" spans="1:20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</row>
    <row r="315" spans="1:20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</row>
    <row r="316" spans="1:20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</row>
    <row r="317" spans="1:20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</row>
    <row r="318" spans="1:20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</row>
    <row r="319" spans="1:20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</row>
    <row r="320" spans="1:20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</row>
    <row r="321" spans="1:20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</row>
    <row r="322" spans="1:20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</row>
    <row r="323" spans="1:20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</row>
    <row r="324" spans="1:20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</row>
    <row r="325" spans="1:20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</row>
    <row r="326" spans="1:20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</row>
    <row r="327" spans="1:20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</row>
    <row r="328" spans="1:20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</row>
    <row r="329" spans="1:20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</row>
    <row r="330" spans="1:20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</row>
    <row r="331" spans="1:20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</row>
    <row r="332" spans="1:20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</row>
    <row r="333" spans="1:20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</row>
    <row r="334" spans="1:20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</row>
    <row r="335" spans="1:20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</row>
    <row r="336" spans="1:20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</row>
    <row r="337" spans="1:20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</row>
    <row r="338" spans="1:20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</row>
    <row r="339" spans="1:20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</row>
    <row r="340" spans="1:20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</row>
    <row r="341" spans="1:20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</row>
    <row r="342" spans="1:20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</row>
    <row r="343" spans="1:20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</row>
    <row r="344" spans="1:20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</row>
    <row r="345" spans="1:20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</row>
    <row r="346" spans="1:20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</row>
    <row r="347" spans="1:20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</row>
    <row r="348" spans="1:20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</row>
    <row r="349" spans="1:20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</row>
    <row r="350" spans="1:20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</row>
    <row r="351" spans="1:20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</row>
    <row r="352" spans="1:20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</row>
    <row r="353" spans="1:20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</row>
    <row r="354" spans="1:20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</row>
    <row r="355" spans="1:20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</row>
    <row r="356" spans="1:20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</row>
    <row r="357" spans="1:20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</row>
    <row r="358" spans="1:20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</row>
    <row r="359" spans="1:20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</row>
    <row r="360" spans="1:20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</row>
    <row r="361" spans="1:20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</row>
    <row r="362" spans="1:20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</row>
    <row r="363" spans="1:20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</row>
    <row r="364" spans="1:20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</row>
    <row r="365" spans="1:20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</row>
    <row r="366" spans="1:20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</row>
    <row r="367" spans="1:20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</row>
    <row r="368" spans="1:20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</row>
    <row r="369" spans="1:20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</row>
    <row r="370" spans="1:20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</row>
    <row r="371" spans="1:20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</row>
    <row r="372" spans="1:20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</row>
    <row r="373" spans="1:20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</row>
    <row r="374" spans="1:20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</row>
    <row r="375" spans="1:20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</row>
    <row r="376" spans="1:20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</row>
    <row r="377" spans="1:20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</row>
    <row r="378" spans="1:20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</row>
    <row r="379" spans="1:20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</row>
    <row r="380" spans="1:20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</row>
    <row r="381" spans="1:20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</row>
    <row r="382" spans="1:20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</row>
    <row r="383" spans="1:20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</row>
    <row r="384" spans="1:20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</row>
    <row r="385" spans="1:20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</row>
    <row r="386" spans="1:20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</row>
    <row r="387" spans="1:20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</row>
    <row r="388" spans="1:20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</row>
    <row r="389" spans="1:20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</row>
    <row r="390" spans="1:20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</row>
    <row r="391" spans="1:20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</row>
    <row r="392" spans="1:20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</row>
    <row r="393" spans="1:20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</row>
    <row r="394" spans="1:20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</row>
    <row r="395" spans="1:20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</row>
    <row r="396" spans="1:20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</row>
    <row r="397" spans="1:20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</row>
    <row r="398" spans="1:20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</row>
    <row r="399" spans="1:20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</row>
    <row r="400" spans="1:20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</row>
    <row r="401" spans="1:20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</row>
    <row r="402" spans="1:20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</row>
    <row r="403" spans="1:20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</row>
    <row r="404" spans="1:20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</row>
    <row r="405" spans="1:20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</row>
    <row r="406" spans="1:20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</row>
    <row r="407" spans="1:20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</row>
    <row r="408" spans="1:20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</row>
    <row r="409" spans="1:20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</row>
    <row r="410" spans="1:20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</row>
    <row r="411" spans="1:20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</row>
    <row r="412" spans="1:20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</row>
    <row r="413" spans="1:20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</row>
    <row r="414" spans="1:20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</row>
    <row r="415" spans="1:20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</row>
    <row r="416" spans="1:20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</row>
    <row r="417" spans="1:20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</row>
    <row r="418" spans="1:20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</row>
    <row r="419" spans="1:20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</row>
    <row r="420" spans="1:20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</row>
    <row r="421" spans="1:20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</row>
    <row r="422" spans="1:20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</row>
    <row r="423" spans="1:20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</row>
    <row r="424" spans="1:20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</row>
    <row r="425" spans="1:20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</row>
    <row r="426" spans="1:20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</row>
    <row r="427" spans="1:20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</row>
    <row r="428" spans="1:20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</row>
    <row r="429" spans="1:20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</row>
    <row r="430" spans="1:20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</row>
    <row r="431" spans="1:20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</row>
    <row r="432" spans="1:20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</row>
    <row r="433" spans="1:20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</row>
    <row r="434" spans="1:20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</row>
    <row r="435" spans="1:20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</row>
    <row r="436" spans="1:20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</row>
    <row r="437" spans="1:20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</row>
    <row r="438" spans="1:20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</row>
    <row r="439" spans="1:20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</row>
    <row r="440" spans="1:20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</row>
    <row r="441" spans="1:20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</row>
    <row r="442" spans="1:20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</row>
    <row r="443" spans="1:20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</row>
    <row r="444" spans="1:20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</row>
    <row r="445" spans="1:20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</row>
    <row r="446" spans="1:20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</row>
    <row r="447" spans="1:20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</row>
    <row r="448" spans="1:20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</row>
    <row r="449" spans="1:20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</row>
    <row r="450" spans="1:20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</row>
    <row r="451" spans="1:20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</row>
    <row r="452" spans="1:20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</row>
    <row r="453" spans="1:20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</row>
    <row r="454" spans="1:20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</row>
    <row r="455" spans="1:20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</row>
    <row r="456" spans="1:20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</row>
    <row r="457" spans="1:20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</row>
    <row r="458" spans="1:20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</row>
    <row r="459" spans="1:20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</row>
    <row r="460" spans="1:20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</row>
    <row r="461" spans="1:20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</row>
    <row r="462" spans="1:20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</row>
    <row r="463" spans="1:20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</row>
    <row r="464" spans="1:20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</row>
    <row r="465" spans="1:20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</row>
    <row r="466" spans="1:20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</row>
    <row r="467" spans="1:20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</row>
    <row r="468" spans="1:20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</row>
    <row r="469" spans="1:20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</row>
    <row r="470" spans="1:20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</row>
    <row r="471" spans="1:20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</row>
    <row r="472" spans="1:20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</row>
    <row r="473" spans="1:20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</row>
    <row r="474" spans="1:20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</row>
    <row r="475" spans="1:20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</row>
    <row r="476" spans="1:20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</row>
    <row r="477" spans="1:20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</row>
    <row r="478" spans="1:20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</row>
    <row r="479" spans="1:20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</row>
    <row r="480" spans="1:20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</row>
    <row r="481" spans="1:20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</row>
    <row r="482" spans="1:20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</row>
    <row r="483" spans="1:20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</row>
    <row r="484" spans="1:20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</row>
    <row r="485" spans="1:20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</row>
    <row r="486" spans="1:20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</row>
    <row r="487" spans="1:20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</row>
    <row r="488" spans="1:20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</row>
    <row r="489" spans="1:20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</row>
    <row r="490" spans="1:20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</row>
    <row r="491" spans="1:20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</row>
    <row r="492" spans="1:20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</row>
    <row r="493" spans="1:20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</row>
    <row r="494" spans="1:20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</row>
    <row r="495" spans="1:20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</row>
    <row r="496" spans="1:20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</row>
    <row r="497" spans="1:20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</row>
    <row r="498" spans="1:20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</row>
    <row r="499" spans="1:20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</row>
    <row r="500" spans="1:20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</row>
    <row r="501" spans="1:20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</row>
    <row r="502" spans="1:20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</row>
    <row r="503" spans="1:20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</row>
    <row r="504" spans="1:20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</row>
    <row r="505" spans="1:20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</row>
    <row r="506" spans="1:20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</row>
    <row r="507" spans="1:20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</row>
    <row r="508" spans="1:20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</row>
    <row r="509" spans="1:20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</row>
    <row r="510" spans="1:20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</row>
    <row r="511" spans="1:20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</row>
    <row r="512" spans="1:20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</row>
    <row r="513" spans="1:20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</row>
    <row r="514" spans="1:20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</row>
    <row r="515" spans="1:20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</row>
    <row r="516" spans="1:20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</row>
    <row r="517" spans="1:20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</row>
    <row r="518" spans="1:20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</row>
    <row r="519" spans="1:20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</row>
    <row r="520" spans="1:20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</row>
    <row r="521" spans="1:20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</row>
    <row r="522" spans="1:20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</row>
    <row r="523" spans="1:20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</row>
    <row r="524" spans="1:20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</row>
    <row r="525" spans="1:20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</row>
    <row r="526" spans="1:20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</row>
    <row r="527" spans="1:20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</row>
    <row r="528" spans="1:20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</row>
    <row r="529" spans="1:20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</row>
    <row r="530" spans="1:20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</row>
    <row r="531" spans="1:20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</row>
    <row r="532" spans="1:20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</row>
    <row r="533" spans="1:20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</row>
    <row r="534" spans="1:20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</row>
    <row r="535" spans="1:20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</row>
    <row r="536" spans="1:20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</row>
    <row r="537" spans="1:20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</row>
    <row r="538" spans="1:20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</row>
    <row r="539" spans="1:20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</row>
    <row r="540" spans="1:20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</row>
    <row r="541" spans="1:20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</row>
    <row r="542" spans="1:20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</row>
    <row r="543" spans="1:20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</row>
    <row r="544" spans="1:20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</row>
    <row r="545" spans="1:20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</row>
    <row r="546" spans="1:20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</row>
    <row r="547" spans="1:20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</row>
    <row r="548" spans="1:20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</row>
    <row r="549" spans="1:20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</row>
    <row r="550" spans="1:20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</row>
    <row r="551" spans="1:20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</row>
    <row r="552" spans="1:20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</row>
    <row r="553" spans="1:20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</row>
    <row r="554" spans="1:20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</row>
    <row r="555" spans="1:20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</row>
    <row r="556" spans="1:20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</row>
    <row r="557" spans="1:20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</row>
    <row r="558" spans="1:20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</row>
    <row r="559" spans="1:20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</row>
    <row r="560" spans="1:20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</row>
    <row r="561" spans="1:20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</row>
    <row r="562" spans="1:20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</row>
    <row r="563" spans="1:20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</row>
    <row r="564" spans="1:20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</row>
    <row r="565" spans="1:20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</row>
    <row r="566" spans="1:20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</row>
    <row r="567" spans="1:20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</row>
    <row r="568" spans="1:20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</row>
    <row r="569" spans="1:20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</row>
    <row r="570" spans="1:20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</row>
    <row r="571" spans="1:20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</row>
    <row r="572" spans="1:20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</row>
    <row r="573" spans="1:20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</row>
    <row r="574" spans="1:20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</row>
    <row r="575" spans="1:20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</row>
    <row r="576" spans="1:20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</row>
    <row r="577" spans="1:20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</row>
    <row r="578" spans="1:20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</row>
    <row r="579" spans="1:20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</row>
    <row r="580" spans="1:20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</row>
    <row r="581" spans="1:20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</row>
    <row r="582" spans="1:20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</row>
    <row r="583" spans="1:20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</row>
    <row r="584" spans="1:20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</row>
    <row r="585" spans="1:20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</row>
    <row r="586" spans="1:20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</row>
    <row r="587" spans="1:20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</row>
    <row r="588" spans="1:20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</row>
    <row r="589" spans="1:20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</row>
    <row r="590" spans="1:20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</row>
    <row r="591" spans="1:20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</row>
    <row r="592" spans="1:20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</row>
    <row r="593" spans="1:20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</row>
    <row r="594" spans="1:20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</row>
    <row r="595" spans="1:20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</row>
    <row r="596" spans="1:20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</row>
    <row r="597" spans="1:20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</row>
    <row r="598" spans="1:20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</row>
    <row r="599" spans="1:20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</row>
    <row r="600" spans="1:20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</row>
    <row r="601" spans="1:20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</row>
    <row r="602" spans="1:20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</row>
    <row r="603" spans="1:20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</row>
    <row r="604" spans="1:20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</row>
    <row r="605" spans="1:20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</row>
    <row r="606" spans="1:20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</row>
    <row r="607" spans="1:20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</row>
    <row r="608" spans="1:20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</row>
    <row r="609" spans="1:20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</row>
    <row r="610" spans="1:20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</row>
    <row r="611" spans="1:20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</row>
    <row r="612" spans="1:20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</row>
    <row r="613" spans="1:20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</row>
    <row r="614" spans="1:20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</row>
    <row r="615" spans="1:20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</row>
    <row r="616" spans="1:20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</row>
    <row r="617" spans="1:20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</row>
    <row r="618" spans="1:20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</row>
    <row r="619" spans="1:20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</row>
    <row r="620" spans="1:20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</row>
    <row r="621" spans="1:20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</row>
    <row r="622" spans="1:20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</row>
    <row r="623" spans="1:20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</row>
    <row r="624" spans="1:20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</row>
    <row r="625" spans="1:20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</row>
    <row r="626" spans="1:20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</row>
    <row r="627" spans="1:20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</row>
    <row r="628" spans="1:20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</row>
    <row r="629" spans="1:20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</row>
    <row r="630" spans="1:20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</row>
    <row r="631" spans="1:20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</row>
    <row r="632" spans="1:20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</row>
    <row r="633" spans="1:20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</row>
    <row r="634" spans="1:20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</row>
    <row r="635" spans="1:20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</row>
    <row r="636" spans="1:20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</row>
    <row r="637" spans="1:20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</row>
    <row r="638" spans="1:20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</row>
    <row r="639" spans="1:20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</row>
    <row r="640" spans="1:20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</row>
    <row r="641" spans="1:20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</row>
    <row r="642" spans="1:20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</row>
    <row r="643" spans="1:20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</row>
    <row r="644" spans="1:20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</row>
    <row r="645" spans="1:20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</row>
    <row r="646" spans="1:20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</row>
    <row r="647" spans="1:20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</row>
    <row r="648" spans="1:20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</row>
    <row r="649" spans="1:20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</row>
    <row r="650" spans="1:20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</row>
    <row r="651" spans="1:20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</row>
    <row r="652" spans="1:20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</row>
    <row r="653" spans="1:20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</row>
    <row r="654" spans="1:20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</row>
    <row r="655" spans="1:20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</row>
    <row r="656" spans="1:20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</row>
    <row r="657" spans="1:20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</row>
    <row r="658" spans="1:20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</row>
    <row r="659" spans="1:20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</row>
    <row r="660" spans="1:20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</row>
    <row r="661" spans="1:20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</row>
    <row r="662" spans="1:20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</row>
    <row r="663" spans="1:20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</row>
    <row r="664" spans="1:20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</row>
    <row r="665" spans="1:20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</row>
    <row r="666" spans="1:20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</row>
    <row r="667" spans="1:20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</row>
    <row r="668" spans="1:20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</row>
    <row r="669" spans="1:20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</row>
    <row r="670" spans="1:20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</row>
    <row r="671" spans="1:20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</row>
    <row r="672" spans="1:20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</row>
    <row r="673" spans="1:20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</row>
    <row r="674" spans="1:20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</row>
    <row r="675" spans="1:20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</row>
    <row r="676" spans="1:20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</row>
    <row r="677" spans="1:20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</row>
    <row r="678" spans="1:20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</row>
    <row r="679" spans="1:20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</row>
    <row r="680" spans="1:20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</row>
    <row r="681" spans="1:20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</row>
    <row r="682" spans="1:20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</row>
    <row r="683" spans="1:20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</row>
    <row r="684" spans="1:20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</row>
    <row r="685" spans="1:20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</row>
    <row r="686" spans="1:20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</row>
    <row r="687" spans="1:20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</row>
    <row r="688" spans="1:20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</row>
    <row r="689" spans="1:20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</row>
    <row r="690" spans="1:20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</row>
    <row r="691" spans="1:20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</row>
    <row r="692" spans="1:20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</row>
    <row r="693" spans="1:20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</row>
    <row r="694" spans="1:20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</row>
    <row r="695" spans="1:20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</row>
    <row r="696" spans="1:20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</row>
    <row r="697" spans="1:20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</row>
    <row r="698" spans="1:20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</row>
    <row r="699" spans="1:20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</row>
    <row r="700" spans="1:20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</row>
    <row r="701" spans="1:20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</row>
    <row r="702" spans="1:20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</row>
    <row r="703" spans="1:20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</row>
    <row r="704" spans="1:20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</row>
    <row r="705" spans="1:20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</row>
    <row r="706" spans="1:20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</row>
    <row r="707" spans="1:20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</row>
    <row r="708" spans="1:20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</row>
    <row r="709" spans="1:20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</row>
    <row r="710" spans="1:20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</row>
    <row r="711" spans="1:20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</row>
    <row r="712" spans="1:20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</row>
    <row r="713" spans="1:20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</row>
    <row r="714" spans="1:20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</row>
    <row r="715" spans="1:20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</row>
    <row r="716" spans="1:20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</row>
    <row r="717" spans="1:20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</row>
    <row r="718" spans="1:20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</row>
    <row r="719" spans="1:20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</row>
    <row r="720" spans="1:20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</row>
    <row r="721" spans="1:20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</row>
    <row r="722" spans="1:20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</row>
    <row r="723" spans="1:20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</row>
    <row r="724" spans="1:20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</row>
    <row r="725" spans="1:20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</row>
    <row r="726" spans="1:20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</row>
    <row r="727" spans="1:20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</row>
    <row r="728" spans="1:20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</row>
    <row r="729" spans="1:20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</row>
    <row r="730" spans="1:20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</row>
    <row r="731" spans="1:20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</row>
    <row r="732" spans="1:20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</row>
    <row r="733" spans="1:20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</row>
    <row r="734" spans="1:20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</row>
    <row r="735" spans="1:20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</row>
    <row r="736" spans="1:20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</row>
    <row r="737" spans="1:20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</row>
    <row r="738" spans="1:20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</row>
    <row r="739" spans="1:20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</row>
    <row r="740" spans="1:20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</row>
    <row r="741" spans="1:20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</row>
    <row r="742" spans="1:20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</row>
    <row r="743" spans="1:20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</row>
    <row r="744" spans="1:20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</row>
    <row r="745" spans="1:20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</row>
    <row r="746" spans="1:20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</row>
    <row r="747" spans="1:20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</row>
    <row r="748" spans="1:20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</row>
    <row r="749" spans="1:20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</row>
    <row r="750" spans="1:20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</row>
    <row r="751" spans="1:20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</row>
    <row r="752" spans="1:20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</row>
    <row r="753" spans="1:20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</row>
    <row r="754" spans="1:20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</row>
    <row r="755" spans="1:20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</row>
    <row r="756" spans="1:20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</row>
    <row r="757" spans="1:20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</row>
    <row r="758" spans="1:20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</row>
    <row r="759" spans="1:20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</row>
    <row r="760" spans="1:20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</row>
    <row r="761" spans="1:20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</row>
    <row r="762" spans="1:20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</row>
    <row r="763" spans="1:20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</row>
    <row r="764" spans="1:20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</row>
    <row r="765" spans="1:20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</row>
    <row r="766" spans="1:20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</row>
    <row r="767" spans="1:20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</row>
    <row r="768" spans="1:20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</row>
    <row r="769" spans="1:20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</row>
    <row r="770" spans="1:20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</row>
    <row r="771" spans="1:20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</row>
    <row r="772" spans="1:20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</row>
    <row r="773" spans="1:20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</row>
    <row r="774" spans="1:20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</row>
    <row r="775" spans="1:20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</row>
    <row r="776" spans="1:20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</row>
    <row r="777" spans="1:20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</row>
    <row r="778" spans="1:20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</row>
    <row r="779" spans="1:20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</row>
    <row r="780" spans="1:20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</row>
    <row r="781" spans="1:20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</row>
    <row r="782" spans="1:20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</row>
    <row r="783" spans="1:20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</row>
    <row r="784" spans="1:20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</row>
    <row r="785" spans="1:20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</row>
    <row r="786" spans="1:20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</row>
    <row r="787" spans="1:20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</row>
    <row r="788" spans="1:20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</row>
    <row r="789" spans="1:20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</row>
    <row r="790" spans="1:20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</row>
    <row r="791" spans="1:20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</row>
    <row r="792" spans="1:20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</row>
    <row r="793" spans="1:20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</row>
    <row r="794" spans="1:20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</row>
    <row r="795" spans="1:20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</row>
    <row r="796" spans="1:20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</row>
    <row r="797" spans="1:20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</row>
    <row r="798" spans="1:20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</row>
    <row r="799" spans="1:20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</row>
    <row r="800" spans="1:20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</row>
    <row r="801" spans="1:20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</row>
    <row r="802" spans="1:20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</row>
    <row r="803" spans="1:20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</row>
    <row r="804" spans="1:20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</row>
    <row r="805" spans="1:20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</row>
    <row r="806" spans="1:20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</row>
    <row r="807" spans="1:20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</row>
    <row r="808" spans="1:20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</row>
    <row r="809" spans="1:20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</row>
    <row r="810" spans="1:20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</row>
    <row r="811" spans="1:20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</row>
    <row r="812" spans="1:20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</row>
    <row r="813" spans="1:20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</row>
    <row r="814" spans="1:20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</row>
    <row r="815" spans="1:20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</row>
    <row r="816" spans="1:20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</row>
    <row r="817" spans="1:20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</row>
    <row r="818" spans="1:20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</row>
    <row r="819" spans="1:20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</row>
    <row r="820" spans="1:20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</row>
    <row r="821" spans="1:20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</row>
    <row r="822" spans="1:20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</row>
    <row r="823" spans="1:20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</row>
    <row r="824" spans="1:20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</row>
    <row r="825" spans="1:20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</row>
    <row r="826" spans="1:20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</row>
    <row r="827" spans="1:20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</row>
    <row r="828" spans="1:20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</row>
    <row r="829" spans="1:20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</row>
    <row r="830" spans="1:20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</row>
    <row r="831" spans="1:20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</row>
    <row r="832" spans="1:20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</row>
    <row r="833" spans="1:20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</row>
    <row r="834" spans="1:20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</row>
    <row r="835" spans="1:20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</row>
    <row r="836" spans="1:20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</row>
    <row r="837" spans="1:20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</row>
    <row r="838" spans="1:20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</row>
    <row r="839" spans="1:20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</row>
    <row r="840" spans="1:20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</row>
    <row r="841" spans="1:20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</row>
    <row r="842" spans="1:20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</row>
    <row r="843" spans="1:20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</row>
    <row r="844" spans="1:20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</row>
    <row r="845" spans="1:20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</row>
    <row r="846" spans="1:20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</row>
    <row r="847" spans="1:20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</row>
    <row r="848" spans="1:20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</row>
    <row r="849" spans="1:20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</row>
    <row r="850" spans="1:20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</row>
    <row r="851" spans="1:20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</row>
    <row r="852" spans="1:20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</row>
    <row r="853" spans="1:20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</row>
    <row r="854" spans="1:20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</row>
    <row r="855" spans="1:20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</row>
    <row r="856" spans="1:20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</row>
    <row r="857" spans="1:20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</row>
    <row r="858" spans="1:20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</row>
    <row r="859" spans="1:20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</row>
    <row r="860" spans="1:20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</row>
    <row r="861" spans="1:20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</row>
    <row r="862" spans="1:20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</row>
    <row r="863" spans="1:20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</row>
    <row r="864" spans="1:20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</row>
    <row r="865" spans="1:20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</row>
    <row r="866" spans="1:20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</row>
    <row r="867" spans="1:20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</row>
    <row r="868" spans="1:20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</row>
    <row r="869" spans="1:20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</row>
    <row r="870" spans="1:20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</row>
    <row r="871" spans="1:20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</row>
    <row r="872" spans="1:20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</row>
    <row r="873" spans="1:20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</row>
    <row r="874" spans="1:20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</row>
    <row r="875" spans="1:20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</row>
    <row r="876" spans="1:20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</row>
    <row r="877" spans="1:20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</row>
    <row r="878" spans="1:20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</row>
    <row r="879" spans="1:20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</row>
    <row r="880" spans="1:20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</row>
    <row r="881" spans="1:20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</row>
    <row r="882" spans="1:20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</row>
    <row r="883" spans="1:20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</row>
    <row r="884" spans="1:20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</row>
    <row r="885" spans="1:20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</row>
    <row r="886" spans="1:20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</row>
    <row r="887" spans="1:20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</row>
    <row r="888" spans="1:20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</row>
    <row r="889" spans="1:20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</row>
    <row r="890" spans="1:20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</row>
    <row r="891" spans="1:20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</row>
    <row r="892" spans="1:20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</row>
    <row r="893" spans="1:20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</row>
    <row r="894" spans="1:20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</row>
    <row r="895" spans="1:20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</row>
    <row r="896" spans="1:20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</row>
    <row r="897" spans="1:20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</row>
    <row r="898" spans="1:20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</row>
    <row r="899" spans="1:20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</row>
    <row r="900" spans="1:20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</row>
    <row r="901" spans="1:20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</row>
    <row r="902" spans="1:20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</row>
    <row r="903" spans="1:20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</row>
    <row r="904" spans="1:20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</row>
    <row r="905" spans="1:20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</row>
    <row r="906" spans="1:20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</row>
    <row r="907" spans="1:20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</row>
    <row r="908" spans="1:20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</row>
    <row r="909" spans="1:20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</row>
    <row r="910" spans="1:20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</row>
    <row r="911" spans="1:20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</row>
    <row r="912" spans="1:20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</row>
    <row r="913" spans="1:20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</row>
    <row r="914" spans="1:20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</row>
    <row r="915" spans="1:20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</row>
    <row r="916" spans="1:20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</row>
    <row r="917" spans="1:20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</row>
    <row r="918" spans="1:20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</row>
    <row r="919" spans="1:20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</row>
    <row r="920" spans="1:20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</row>
    <row r="921" spans="1:20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</row>
    <row r="922" spans="1:20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</row>
    <row r="923" spans="1:20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</row>
    <row r="924" spans="1:20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</row>
    <row r="925" spans="1:20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</row>
    <row r="926" spans="1:20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</row>
    <row r="927" spans="1:20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</row>
    <row r="928" spans="1:20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</row>
    <row r="929" spans="1:20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</row>
    <row r="930" spans="1:20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</row>
    <row r="931" spans="1:20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</row>
    <row r="932" spans="1:20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</row>
    <row r="933" spans="1:20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</row>
    <row r="934" spans="1:20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</row>
    <row r="935" spans="1:20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</row>
    <row r="936" spans="1:20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</row>
    <row r="937" spans="1:20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</row>
    <row r="938" spans="1:20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</row>
    <row r="939" spans="1:20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</row>
    <row r="940" spans="1:20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</row>
    <row r="941" spans="1:20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</row>
    <row r="942" spans="1:20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</row>
    <row r="943" spans="1:20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</row>
    <row r="944" spans="1:20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</row>
    <row r="945" spans="1:20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</row>
    <row r="946" spans="1:20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</row>
    <row r="947" spans="1:20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</row>
    <row r="948" spans="1:20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</row>
    <row r="949" spans="1:20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</row>
    <row r="950" spans="1:20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</row>
    <row r="951" spans="1:20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</row>
    <row r="952" spans="1:20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</row>
    <row r="953" spans="1:20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</row>
    <row r="954" spans="1:20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</row>
    <row r="955" spans="1:20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</row>
    <row r="956" spans="1:20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</row>
    <row r="957" spans="1:20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</row>
    <row r="958" spans="1:20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</row>
    <row r="959" spans="1:20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</row>
    <row r="960" spans="1:20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</row>
    <row r="961" spans="1:20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</row>
    <row r="962" spans="1:20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</row>
    <row r="963" spans="1:20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</row>
    <row r="964" spans="1:20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</row>
    <row r="965" spans="1:20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</row>
    <row r="966" spans="1:20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</row>
    <row r="967" spans="1:20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</row>
    <row r="968" spans="1:20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</row>
    <row r="969" spans="1:20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</row>
    <row r="970" spans="1:20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</row>
    <row r="971" spans="1:20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</row>
    <row r="972" spans="1:20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</row>
    <row r="973" spans="1:20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</row>
    <row r="974" spans="1:20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</row>
    <row r="975" spans="1:20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</row>
    <row r="976" spans="1:20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</row>
    <row r="977" spans="1:20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</row>
    <row r="978" spans="1:20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</row>
    <row r="979" spans="1:20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</row>
    <row r="980" spans="1:20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</row>
    <row r="981" spans="1:20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</row>
    <row r="982" spans="1:20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</row>
    <row r="983" spans="1:20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</row>
    <row r="984" spans="1:20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</row>
    <row r="985" spans="1:20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</row>
    <row r="986" spans="1:20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</row>
    <row r="987" spans="1:20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</row>
    <row r="988" spans="1:20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</row>
    <row r="989" spans="1:20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</row>
    <row r="990" spans="1:20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</row>
    <row r="991" spans="1:20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</row>
    <row r="992" spans="1:20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</row>
    <row r="993" spans="1:20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</row>
    <row r="994" spans="1:20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</row>
    <row r="995" spans="1:20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</row>
    <row r="996" spans="1:20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</row>
    <row r="997" spans="1:20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</row>
  </sheetData>
  <sheetProtection password="C59B" sheet="1" objects="1" scenarios="1"/>
  <mergeCells count="120"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</mergeCells>
  <pageMargins left="0.196527777777778" right="0" top="0.75" bottom="0.75" header="0" footer="0"/>
  <pageSetup paperSize="9" scale="52" firstPageNumber="0" orientation="portrait" horizontalDpi="300" verticalDpi="300" r:id="rId1"/>
  <headerFooter>
    <oddHeader>&amp;C&amp;A</oddHeader>
    <oddFooter>&amp;CPágina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Q997"/>
  <sheetViews>
    <sheetView showGridLines="0" topLeftCell="A103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0.5703125" customWidth="1"/>
    <col min="11" max="11" width="24" customWidth="1"/>
    <col min="12" max="17" width="7.85546875" customWidth="1"/>
    <col min="1016" max="1024" width="11.5703125" customWidth="1"/>
  </cols>
  <sheetData>
    <row r="1" spans="1:17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</row>
    <row r="2" spans="1:17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</row>
    <row r="3" spans="1:17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</row>
    <row r="4" spans="1:17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</row>
    <row r="5" spans="1:17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147</v>
      </c>
      <c r="K5" s="16"/>
      <c r="L5" s="48"/>
      <c r="M5" s="48"/>
      <c r="N5" s="48"/>
      <c r="O5" s="48"/>
      <c r="P5" s="48"/>
      <c r="Q5" s="48"/>
    </row>
    <row r="6" spans="1:17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</row>
    <row r="7" spans="1:17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</row>
    <row r="8" spans="1:17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</row>
    <row r="9" spans="1:17" ht="12.75" customHeight="1">
      <c r="A9" s="48"/>
      <c r="B9" s="148" t="s">
        <v>151</v>
      </c>
      <c r="C9" s="148"/>
      <c r="D9" s="148"/>
      <c r="E9" s="50" t="s">
        <v>152</v>
      </c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</row>
    <row r="10" spans="1:17" ht="12.75" customHeight="1">
      <c r="A10" s="48"/>
      <c r="B10" s="149" t="s">
        <v>353</v>
      </c>
      <c r="C10" s="149"/>
      <c r="D10" s="149"/>
      <c r="E10" s="50" t="s">
        <v>3</v>
      </c>
      <c r="F10" s="149">
        <v>4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</row>
    <row r="11" spans="1:17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</row>
    <row r="12" spans="1:17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</row>
    <row r="13" spans="1:17" ht="12.75" customHeight="1">
      <c r="A13" s="48"/>
      <c r="B13" s="58">
        <v>1</v>
      </c>
      <c r="C13" s="150" t="s">
        <v>156</v>
      </c>
      <c r="D13" s="150"/>
      <c r="E13" s="150"/>
      <c r="F13" s="150"/>
      <c r="G13" s="150"/>
      <c r="H13" s="150"/>
      <c r="I13" s="150"/>
      <c r="J13" s="58" t="str">
        <f>B10</f>
        <v>Vigia 12x36 Noturno</v>
      </c>
      <c r="K13" s="17"/>
      <c r="L13" s="48"/>
      <c r="M13" s="48"/>
      <c r="N13" s="48"/>
      <c r="O13" s="48"/>
      <c r="P13" s="48"/>
      <c r="Q13" s="48"/>
    </row>
    <row r="14" spans="1:17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351</v>
      </c>
      <c r="K14" s="17"/>
      <c r="L14" s="48"/>
      <c r="M14" s="48"/>
      <c r="N14" s="48"/>
      <c r="O14" s="48"/>
      <c r="P14" s="48"/>
      <c r="Q14" s="48"/>
    </row>
    <row r="15" spans="1:17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1398.79</v>
      </c>
      <c r="K15" s="17"/>
      <c r="L15" s="48"/>
      <c r="M15" s="48"/>
      <c r="N15" s="48"/>
      <c r="O15" s="48"/>
      <c r="P15" s="48"/>
      <c r="Q15" s="48"/>
    </row>
    <row r="16" spans="1:17" ht="12.75" customHeight="1">
      <c r="A16" s="48"/>
      <c r="B16" s="50">
        <v>4</v>
      </c>
      <c r="C16" s="148" t="s">
        <v>160</v>
      </c>
      <c r="D16" s="148"/>
      <c r="E16" s="148"/>
      <c r="F16" s="148"/>
      <c r="G16" s="148"/>
      <c r="H16" s="148"/>
      <c r="I16" s="148"/>
      <c r="J16" s="75" t="s">
        <v>354</v>
      </c>
      <c r="K16" s="17"/>
      <c r="L16" s="48"/>
      <c r="M16" s="48"/>
      <c r="N16" s="48"/>
      <c r="O16" s="48"/>
      <c r="P16" s="48"/>
      <c r="Q16" s="48"/>
    </row>
    <row r="17" spans="1:17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163</v>
      </c>
      <c r="K17" s="62"/>
      <c r="L17" s="48"/>
      <c r="M17" s="48"/>
      <c r="N17" s="48"/>
      <c r="O17" s="48"/>
      <c r="P17" s="48"/>
      <c r="Q17" s="48"/>
    </row>
    <row r="18" spans="1:17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43831</v>
      </c>
      <c r="K18" s="17"/>
      <c r="L18" s="48"/>
      <c r="M18" s="48"/>
      <c r="N18" s="48"/>
      <c r="O18" s="48"/>
      <c r="P18" s="48"/>
      <c r="Q18" s="48"/>
    </row>
    <row r="19" spans="1:17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</row>
    <row r="20" spans="1:17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</row>
    <row r="21" spans="1:17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</row>
    <row r="22" spans="1:17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</row>
    <row r="23" spans="1:17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1398.79</v>
      </c>
      <c r="K23" s="17"/>
      <c r="L23" s="48"/>
      <c r="M23" s="48"/>
      <c r="N23" s="48"/>
      <c r="O23" s="48"/>
      <c r="P23" s="48"/>
      <c r="Q23" s="48"/>
    </row>
    <row r="24" spans="1:17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</row>
    <row r="25" spans="1:17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66"/>
      <c r="J25" s="65">
        <v>0</v>
      </c>
      <c r="K25" s="67"/>
      <c r="L25" s="48"/>
      <c r="M25" s="48"/>
      <c r="N25" s="48"/>
      <c r="O25" s="48"/>
      <c r="P25" s="48"/>
      <c r="Q25" s="48"/>
    </row>
    <row r="26" spans="1:17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f>((J23/210)*0.2)*8*15.22</f>
        <v>162.20635276190478</v>
      </c>
      <c r="K26" s="17"/>
      <c r="L26" s="48"/>
      <c r="M26" s="48"/>
      <c r="N26" s="48"/>
      <c r="O26" s="48"/>
      <c r="P26" s="48"/>
      <c r="Q26" s="48"/>
    </row>
    <row r="27" spans="1:17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f>((8*1.142857*15.22)-8*15.22)*((J23/210)*0.2)</f>
        <v>23.172312936507424</v>
      </c>
      <c r="K27" s="17"/>
      <c r="L27" s="48"/>
      <c r="M27" s="48"/>
      <c r="N27" s="48"/>
      <c r="O27" s="48"/>
      <c r="P27" s="48"/>
      <c r="Q27" s="48"/>
    </row>
    <row r="28" spans="1:17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1584.1686656984123</v>
      </c>
      <c r="K28" s="69"/>
      <c r="L28" s="48"/>
      <c r="M28" s="48"/>
      <c r="N28" s="48"/>
      <c r="O28" s="48"/>
      <c r="P28" s="48"/>
      <c r="Q28" s="48"/>
    </row>
    <row r="29" spans="1:17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</row>
    <row r="30" spans="1:17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</row>
    <row r="31" spans="1:17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</row>
    <row r="32" spans="1:17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</row>
    <row r="33" spans="1:17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98">
        <f>J28</f>
        <v>1584.1686656984123</v>
      </c>
      <c r="K33" s="17"/>
      <c r="L33" s="48"/>
      <c r="M33" s="48"/>
      <c r="N33" s="48"/>
      <c r="O33" s="48"/>
      <c r="P33" s="48"/>
      <c r="Q33" s="48"/>
    </row>
    <row r="34" spans="1:17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132.01405547486769</v>
      </c>
      <c r="K34" s="17"/>
      <c r="L34" s="48"/>
      <c r="M34" s="48"/>
      <c r="N34" s="48"/>
      <c r="O34" s="48"/>
      <c r="P34" s="48"/>
      <c r="Q34" s="48"/>
    </row>
    <row r="35" spans="1:17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176.01874063315691</v>
      </c>
      <c r="K35" s="17"/>
      <c r="L35" s="48"/>
      <c r="M35" s="48"/>
      <c r="N35" s="48"/>
      <c r="O35" s="48"/>
      <c r="P35" s="48"/>
      <c r="Q35" s="48"/>
    </row>
    <row r="36" spans="1:17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308.03279610802463</v>
      </c>
      <c r="K36" s="69"/>
      <c r="L36" s="48"/>
      <c r="M36" s="48"/>
      <c r="N36" s="48"/>
      <c r="O36" s="48"/>
      <c r="P36" s="48"/>
      <c r="Q36" s="48"/>
    </row>
    <row r="37" spans="1:17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</row>
    <row r="38" spans="1:17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</row>
    <row r="39" spans="1:17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1892.2014618064368</v>
      </c>
      <c r="K39" s="17"/>
      <c r="L39" s="48"/>
      <c r="M39" s="48"/>
      <c r="N39" s="48"/>
      <c r="O39" s="48"/>
      <c r="P39" s="48"/>
      <c r="Q39" s="48"/>
    </row>
    <row r="40" spans="1:17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378.44029236128739</v>
      </c>
      <c r="K40" s="17"/>
      <c r="L40" s="48"/>
      <c r="M40" s="48"/>
      <c r="N40" s="48"/>
      <c r="O40" s="48"/>
      <c r="P40" s="48"/>
      <c r="Q40" s="48"/>
    </row>
    <row r="41" spans="1:17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47.305036545160924</v>
      </c>
      <c r="K41" s="17"/>
      <c r="L41" s="48"/>
      <c r="M41" s="48"/>
      <c r="N41" s="48"/>
      <c r="O41" s="48"/>
      <c r="P41" s="48"/>
      <c r="Q41" s="48"/>
    </row>
    <row r="42" spans="1:17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</row>
    <row r="43" spans="1:17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28.38302192709655</v>
      </c>
      <c r="K43" s="17"/>
      <c r="L43" s="48"/>
      <c r="M43" s="48"/>
      <c r="N43" s="48"/>
      <c r="O43" s="48"/>
      <c r="P43" s="48"/>
      <c r="Q43" s="48"/>
    </row>
    <row r="44" spans="1:17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18.922014618064367</v>
      </c>
      <c r="K44" s="17"/>
      <c r="L44" s="48"/>
      <c r="M44" s="48"/>
      <c r="N44" s="48"/>
      <c r="O44" s="48"/>
      <c r="P44" s="48"/>
      <c r="Q44" s="48"/>
    </row>
    <row r="45" spans="1:17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11.353208770838622</v>
      </c>
      <c r="K45" s="17"/>
      <c r="L45" s="48"/>
      <c r="M45" s="48"/>
      <c r="N45" s="48"/>
      <c r="O45" s="48"/>
      <c r="P45" s="48"/>
      <c r="Q45" s="48"/>
    </row>
    <row r="46" spans="1:17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3.7844029236128738</v>
      </c>
      <c r="K46" s="17"/>
      <c r="L46" s="48"/>
      <c r="M46" s="48"/>
      <c r="N46" s="48"/>
      <c r="O46" s="48"/>
      <c r="P46" s="48"/>
      <c r="Q46" s="48"/>
    </row>
    <row r="47" spans="1:17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151.37611694451493</v>
      </c>
      <c r="K47" s="17"/>
      <c r="L47" s="48"/>
      <c r="M47" s="48"/>
      <c r="N47" s="48"/>
      <c r="O47" s="48"/>
      <c r="P47" s="48"/>
      <c r="Q47" s="48"/>
    </row>
    <row r="48" spans="1:17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639.56409409057574</v>
      </c>
      <c r="K48" s="69"/>
      <c r="L48" s="48"/>
      <c r="M48" s="48"/>
      <c r="N48" s="48"/>
      <c r="O48" s="48"/>
      <c r="P48" s="48"/>
      <c r="Q48" s="48"/>
    </row>
    <row r="49" spans="1:17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</row>
    <row r="50" spans="1:17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</row>
    <row r="51" spans="1:17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((15*3.25*2)-(J23*0.06))</f>
        <v>13.572600000000008</v>
      </c>
      <c r="K51" s="89"/>
      <c r="L51" s="87"/>
      <c r="M51" s="87"/>
      <c r="N51" s="87"/>
      <c r="O51" s="87"/>
      <c r="P51" s="87"/>
      <c r="Q51" s="87"/>
    </row>
    <row r="52" spans="1:17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21.63</v>
      </c>
      <c r="J52" s="65">
        <f>I52*15*0.8</f>
        <v>259.56</v>
      </c>
      <c r="K52" s="17"/>
      <c r="L52" s="48"/>
      <c r="M52" s="48"/>
      <c r="N52" s="48"/>
      <c r="O52" s="48"/>
      <c r="P52" s="48"/>
      <c r="Q52" s="48"/>
    </row>
    <row r="53" spans="1:17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  <c r="M53" s="48"/>
      <c r="N53" s="48"/>
      <c r="O53" s="48"/>
      <c r="P53" s="48"/>
      <c r="Q53" s="48"/>
    </row>
    <row r="54" spans="1:17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47"/>
      <c r="L54" s="48"/>
      <c r="M54" s="48"/>
      <c r="N54" s="48"/>
      <c r="O54" s="48"/>
      <c r="P54" s="48"/>
      <c r="Q54" s="48"/>
    </row>
    <row r="55" spans="1:17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f>I55*0.7</f>
        <v>0</v>
      </c>
      <c r="K55" s="91"/>
      <c r="L55" s="48"/>
      <c r="M55" s="48"/>
      <c r="N55" s="48"/>
      <c r="O55" s="48"/>
      <c r="P55" s="48"/>
      <c r="Q55" s="48"/>
    </row>
    <row r="56" spans="1:17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48"/>
      <c r="M56" s="48"/>
      <c r="N56" s="48"/>
      <c r="O56" s="48"/>
      <c r="P56" s="48"/>
      <c r="Q56" s="48"/>
    </row>
    <row r="57" spans="1:17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273.13260000000002</v>
      </c>
      <c r="K57" s="69"/>
      <c r="L57" s="48"/>
      <c r="M57" s="48"/>
      <c r="N57" s="48"/>
      <c r="O57" s="48"/>
      <c r="P57" s="48"/>
      <c r="Q57" s="48"/>
    </row>
    <row r="58" spans="1:17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</row>
    <row r="59" spans="1:17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</row>
    <row r="60" spans="1:17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</row>
    <row r="61" spans="1:17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308.03279610802463</v>
      </c>
      <c r="K61" s="17"/>
      <c r="L61" s="48"/>
      <c r="M61" s="48"/>
      <c r="N61" s="48"/>
      <c r="O61" s="48"/>
      <c r="P61" s="48"/>
      <c r="Q61" s="48"/>
    </row>
    <row r="62" spans="1:17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639.56409409057574</v>
      </c>
      <c r="K62" s="17"/>
      <c r="L62" s="48"/>
      <c r="M62" s="48"/>
      <c r="N62" s="48"/>
      <c r="O62" s="48"/>
      <c r="P62" s="48"/>
      <c r="Q62" s="48"/>
    </row>
    <row r="63" spans="1:17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273.13260000000002</v>
      </c>
      <c r="K63" s="17"/>
      <c r="L63" s="48"/>
      <c r="M63" s="48"/>
      <c r="N63" s="48"/>
      <c r="O63" s="48"/>
      <c r="P63" s="48"/>
      <c r="Q63" s="48"/>
    </row>
    <row r="64" spans="1:17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1220.7294901986004</v>
      </c>
      <c r="K64" s="69"/>
      <c r="L64" s="87"/>
      <c r="M64" s="87"/>
      <c r="N64" s="87"/>
      <c r="O64" s="87"/>
      <c r="P64" s="87"/>
      <c r="Q64" s="87"/>
    </row>
    <row r="65" spans="1:17" ht="14.25" customHeight="1">
      <c r="A65" s="89"/>
      <c r="B65" s="70"/>
      <c r="C65" s="70"/>
      <c r="D65" s="70"/>
      <c r="E65" s="70"/>
      <c r="F65" s="70"/>
      <c r="G65" s="70"/>
      <c r="H65" s="70"/>
      <c r="I65" s="70"/>
      <c r="J65" s="73"/>
      <c r="K65" s="69"/>
      <c r="L65" s="89"/>
      <c r="M65" s="89"/>
      <c r="N65" s="89"/>
      <c r="O65" s="89"/>
      <c r="P65" s="89"/>
      <c r="Q65" s="89"/>
    </row>
    <row r="66" spans="1:17" ht="14.25" customHeight="1">
      <c r="A66" s="48"/>
      <c r="B66" s="156"/>
      <c r="C66" s="156"/>
      <c r="D66" s="156"/>
      <c r="E66" s="156"/>
      <c r="F66" s="156"/>
      <c r="G66" s="156"/>
      <c r="H66" s="156"/>
      <c r="I66" s="156"/>
      <c r="J66" s="156"/>
      <c r="K66" s="17"/>
      <c r="L66" s="48"/>
      <c r="M66" s="48"/>
      <c r="N66" s="48"/>
      <c r="O66" s="48"/>
      <c r="P66" s="48"/>
      <c r="Q66" s="48"/>
    </row>
    <row r="67" spans="1:17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</row>
    <row r="68" spans="1:17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</row>
    <row r="69" spans="1:17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1584.1686656984123</v>
      </c>
      <c r="K69" s="17"/>
      <c r="L69" s="48"/>
      <c r="M69" s="48"/>
      <c r="N69" s="48"/>
      <c r="O69" s="48"/>
      <c r="P69" s="48"/>
      <c r="Q69" s="48"/>
    </row>
    <row r="70" spans="1:17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6.6007027737433841</v>
      </c>
      <c r="K70" s="69"/>
      <c r="L70" s="48"/>
      <c r="M70" s="48"/>
      <c r="N70" s="48"/>
      <c r="O70" s="48"/>
      <c r="P70" s="48"/>
      <c r="Q70" s="48"/>
    </row>
    <row r="71" spans="1:17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0.52805622189947077</v>
      </c>
      <c r="K71" s="69"/>
      <c r="L71" s="48"/>
      <c r="M71" s="48"/>
      <c r="N71" s="48"/>
      <c r="O71" s="48"/>
      <c r="P71" s="48"/>
      <c r="Q71" s="48"/>
    </row>
    <row r="72" spans="1:17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30.803279610802463</v>
      </c>
      <c r="K72" s="94" t="s">
        <v>218</v>
      </c>
      <c r="L72" s="48"/>
      <c r="M72" s="48"/>
      <c r="N72" s="48"/>
      <c r="O72" s="48"/>
      <c r="P72" s="48"/>
      <c r="Q72" s="48"/>
    </row>
    <row r="73" spans="1:17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10.411508508451233</v>
      </c>
      <c r="K73" s="95"/>
      <c r="L73" s="48"/>
      <c r="M73" s="48"/>
      <c r="N73" s="48"/>
      <c r="O73" s="48"/>
      <c r="P73" s="48"/>
      <c r="Q73" s="48"/>
    </row>
    <row r="74" spans="1:17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50.69339730234919</v>
      </c>
      <c r="K74" s="69"/>
      <c r="L74" s="17"/>
      <c r="M74" s="17"/>
      <c r="N74" s="17"/>
      <c r="O74" s="17"/>
      <c r="P74" s="17"/>
      <c r="Q74" s="17"/>
    </row>
    <row r="75" spans="1:17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99.036944417245735</v>
      </c>
      <c r="K75" s="69"/>
      <c r="L75" s="48"/>
      <c r="M75" s="48"/>
      <c r="N75" s="48"/>
      <c r="O75" s="48"/>
      <c r="P75" s="48"/>
      <c r="Q75" s="48"/>
    </row>
    <row r="76" spans="1:17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  <c r="M76" s="87"/>
      <c r="N76" s="87"/>
      <c r="O76" s="87"/>
      <c r="P76" s="87"/>
      <c r="Q76" s="87"/>
    </row>
    <row r="77" spans="1:17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  <c r="M77" s="87"/>
      <c r="N77" s="87"/>
      <c r="O77" s="87"/>
      <c r="P77" s="87"/>
      <c r="Q77" s="87"/>
    </row>
    <row r="78" spans="1:17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</row>
    <row r="79" spans="1:17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</row>
    <row r="80" spans="1:17" ht="14.25" customHeight="1">
      <c r="A80" s="48"/>
      <c r="B80" s="158" t="s">
        <v>178</v>
      </c>
      <c r="C80" s="158"/>
      <c r="D80" s="158"/>
      <c r="E80" s="158"/>
      <c r="F80" s="158"/>
      <c r="G80" s="158"/>
      <c r="H80" s="158"/>
      <c r="I80" s="158"/>
      <c r="J80" s="96">
        <f>J28</f>
        <v>1584.1686656984123</v>
      </c>
      <c r="K80" s="17"/>
      <c r="L80" s="48"/>
      <c r="M80" s="48"/>
      <c r="N80" s="48"/>
      <c r="O80" s="48"/>
      <c r="P80" s="48"/>
      <c r="Q80" s="48"/>
    </row>
    <row r="81" spans="1:17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14.668228386096409</v>
      </c>
      <c r="K81" s="97"/>
      <c r="L81" s="48"/>
      <c r="M81" s="48"/>
      <c r="N81" s="48"/>
      <c r="O81" s="48"/>
      <c r="P81" s="48"/>
      <c r="Q81" s="48"/>
    </row>
    <row r="82" spans="1:17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26.226792354340375</v>
      </c>
      <c r="K82" s="97"/>
      <c r="L82" s="48"/>
      <c r="M82" s="48"/>
      <c r="N82" s="48"/>
      <c r="O82" s="48"/>
      <c r="P82" s="48"/>
      <c r="Q82" s="48"/>
    </row>
    <row r="83" spans="1:17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0.33003513868716922</v>
      </c>
      <c r="K83" s="69"/>
      <c r="L83" s="48"/>
      <c r="M83" s="48"/>
      <c r="N83" s="48"/>
      <c r="O83" s="48"/>
      <c r="P83" s="48"/>
      <c r="Q83" s="48"/>
    </row>
    <row r="84" spans="1:17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0.51485481635198393</v>
      </c>
      <c r="K84" s="69"/>
      <c r="L84" s="48"/>
      <c r="M84" s="48"/>
      <c r="N84" s="48"/>
      <c r="O84" s="48"/>
      <c r="P84" s="48"/>
      <c r="Q84" s="48"/>
    </row>
    <row r="85" spans="1:17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0.51429718898165822</v>
      </c>
      <c r="K85" s="69"/>
      <c r="L85" s="48"/>
      <c r="M85" s="48"/>
      <c r="N85" s="48"/>
      <c r="O85" s="48"/>
      <c r="P85" s="48"/>
      <c r="Q85" s="48"/>
    </row>
    <row r="86" spans="1:17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14.281922264946669</v>
      </c>
      <c r="K86" s="69"/>
      <c r="L86" s="48"/>
      <c r="M86" s="48"/>
      <c r="N86" s="48"/>
      <c r="O86" s="48"/>
      <c r="P86" s="48"/>
      <c r="Q86" s="48"/>
    </row>
    <row r="87" spans="1:17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56.536130149404272</v>
      </c>
      <c r="K87" s="69"/>
      <c r="L87" s="87"/>
      <c r="M87" s="87"/>
      <c r="N87" s="87"/>
      <c r="O87" s="87"/>
      <c r="P87" s="87"/>
      <c r="Q87" s="87"/>
    </row>
    <row r="88" spans="1:17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</row>
    <row r="89" spans="1:17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</row>
    <row r="90" spans="1:17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1584.1686656984123</v>
      </c>
      <c r="K90" s="17"/>
      <c r="L90" s="48"/>
      <c r="M90" s="48"/>
      <c r="N90" s="48"/>
      <c r="O90" s="48"/>
      <c r="P90" s="48"/>
      <c r="Q90" s="48"/>
    </row>
    <row r="91" spans="1:17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f>(J90/210)*1.5*15.22</f>
        <v>172.22176494235595</v>
      </c>
      <c r="K91" s="17"/>
      <c r="L91" s="48"/>
      <c r="M91" s="48"/>
      <c r="N91" s="48"/>
      <c r="O91" s="48"/>
      <c r="P91" s="48"/>
      <c r="Q91" s="48"/>
    </row>
    <row r="92" spans="1:17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172.22176494235595</v>
      </c>
      <c r="K92" s="69"/>
      <c r="L92" s="48"/>
      <c r="M92" s="48"/>
      <c r="N92" s="48"/>
      <c r="O92" s="48"/>
      <c r="P92" s="48"/>
      <c r="Q92" s="48"/>
    </row>
    <row r="93" spans="1:17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</row>
    <row r="94" spans="1:17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</row>
    <row r="95" spans="1:17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</row>
    <row r="96" spans="1:17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56.536130149404272</v>
      </c>
      <c r="K96" s="17"/>
      <c r="L96" s="48"/>
      <c r="M96" s="48"/>
      <c r="N96" s="48"/>
      <c r="O96" s="48"/>
      <c r="P96" s="48"/>
      <c r="Q96" s="48"/>
    </row>
    <row r="97" spans="1:17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172.22176494235595</v>
      </c>
      <c r="K97" s="17"/>
      <c r="L97" s="48"/>
      <c r="M97" s="48"/>
      <c r="N97" s="48"/>
      <c r="O97" s="48"/>
      <c r="P97" s="48"/>
      <c r="Q97" s="48"/>
    </row>
    <row r="98" spans="1:17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228.75789509176022</v>
      </c>
      <c r="K98" s="69"/>
      <c r="L98" s="87"/>
      <c r="M98" s="87"/>
      <c r="N98" s="87"/>
      <c r="O98" s="87"/>
      <c r="P98" s="87"/>
      <c r="Q98" s="87"/>
    </row>
    <row r="99" spans="1:17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</row>
    <row r="100" spans="1:17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</row>
    <row r="101" spans="1:17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</row>
    <row r="102" spans="1:17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</row>
    <row r="103" spans="1:17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'Uniforme-EPI'!F350</f>
        <v>0</v>
      </c>
      <c r="K103" s="17"/>
      <c r="L103" s="48"/>
      <c r="M103" s="48"/>
      <c r="N103" s="48"/>
      <c r="O103" s="48"/>
      <c r="P103" s="48"/>
      <c r="Q103" s="48"/>
    </row>
    <row r="104" spans="1:17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f>'Uniforme-EPI'!F359</f>
        <v>0</v>
      </c>
      <c r="K104" s="17"/>
      <c r="L104" s="48"/>
      <c r="M104" s="48"/>
      <c r="N104" s="48"/>
      <c r="O104" s="48"/>
      <c r="P104" s="48"/>
      <c r="Q104" s="48"/>
    </row>
    <row r="105" spans="1:17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'Uniforme-EPI'!F353</f>
        <v>0</v>
      </c>
      <c r="K105" s="17"/>
      <c r="L105" s="48"/>
      <c r="M105" s="48"/>
      <c r="N105" s="48"/>
      <c r="O105" s="48"/>
      <c r="P105" s="48"/>
      <c r="Q105" s="48"/>
    </row>
    <row r="106" spans="1:17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</row>
    <row r="107" spans="1:17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</row>
    <row r="108" spans="1:17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  <c r="M108" s="48"/>
      <c r="N108" s="48"/>
      <c r="O108" s="48"/>
      <c r="P108" s="48"/>
      <c r="Q108" s="48"/>
    </row>
    <row r="109" spans="1:17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</row>
    <row r="110" spans="1:17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</row>
    <row r="111" spans="1:17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</row>
    <row r="112" spans="1:17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</row>
    <row r="113" spans="1:17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</row>
    <row r="114" spans="1:17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</row>
    <row r="115" spans="1:17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</row>
    <row r="116" spans="1:17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</row>
    <row r="117" spans="1:17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96.887412229052117</v>
      </c>
      <c r="K117" s="69"/>
      <c r="L117" s="48"/>
      <c r="M117" s="48"/>
      <c r="N117" s="48"/>
      <c r="O117" s="48"/>
      <c r="P117" s="48"/>
      <c r="Q117" s="48"/>
    </row>
    <row r="118" spans="1:17" ht="14.25" customHeight="1">
      <c r="A118" s="48"/>
      <c r="B118" s="101" t="s">
        <v>148</v>
      </c>
      <c r="C118" s="148" t="s">
        <v>245</v>
      </c>
      <c r="D118" s="148"/>
      <c r="E118" s="148"/>
      <c r="F118" s="148"/>
      <c r="G118" s="148"/>
      <c r="H118" s="148"/>
      <c r="I118" s="102"/>
      <c r="J118" s="75">
        <v>0</v>
      </c>
      <c r="K118" s="17"/>
      <c r="L118" s="48"/>
      <c r="M118" s="48"/>
      <c r="N118" s="48"/>
      <c r="O118" s="48"/>
      <c r="P118" s="48"/>
      <c r="Q118" s="48"/>
    </row>
    <row r="119" spans="1:17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96.887412229052117</v>
      </c>
      <c r="K119" s="69"/>
      <c r="L119" s="48"/>
      <c r="M119" s="48"/>
      <c r="N119" s="48"/>
      <c r="O119" s="48"/>
      <c r="P119" s="48"/>
      <c r="Q119" s="48"/>
    </row>
    <row r="120" spans="1:17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48"/>
      <c r="M120" s="48"/>
      <c r="N120" s="48"/>
      <c r="O120" s="48"/>
      <c r="P120" s="48"/>
      <c r="Q120" s="48"/>
    </row>
    <row r="121" spans="1:17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48"/>
      <c r="M121" s="48"/>
      <c r="N121" s="48"/>
      <c r="O121" s="48"/>
      <c r="P121" s="48"/>
      <c r="Q121" s="48"/>
    </row>
    <row r="122" spans="1:17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</row>
    <row r="123" spans="1:17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</row>
    <row r="124" spans="1:17" ht="14.25" customHeight="1">
      <c r="A124" s="48"/>
      <c r="B124" s="50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1584.1686656984123</v>
      </c>
      <c r="K124" s="69"/>
      <c r="L124" s="48"/>
      <c r="M124" s="48"/>
      <c r="N124" s="48"/>
      <c r="O124" s="48"/>
      <c r="P124" s="48"/>
      <c r="Q124" s="48"/>
    </row>
    <row r="125" spans="1:17" ht="12.75" customHeight="1">
      <c r="A125" s="48"/>
      <c r="B125" s="50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1220.7294901986004</v>
      </c>
      <c r="K125" s="17"/>
      <c r="L125" s="48"/>
      <c r="M125" s="48"/>
      <c r="N125" s="48"/>
      <c r="O125" s="48"/>
      <c r="P125" s="48"/>
      <c r="Q125" s="48"/>
    </row>
    <row r="126" spans="1:17" ht="14.25" customHeight="1">
      <c r="A126" s="48"/>
      <c r="B126" s="50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99.036944417245735</v>
      </c>
      <c r="K126" s="17"/>
      <c r="L126" s="48"/>
      <c r="M126" s="48"/>
      <c r="N126" s="48"/>
      <c r="O126" s="48"/>
      <c r="P126" s="48"/>
      <c r="Q126" s="48"/>
    </row>
    <row r="127" spans="1:17" ht="14.25" customHeight="1">
      <c r="A127" s="48"/>
      <c r="B127" s="50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228.75789509176022</v>
      </c>
      <c r="K127" s="17"/>
      <c r="L127" s="48"/>
      <c r="M127" s="48"/>
      <c r="N127" s="48"/>
      <c r="O127" s="48"/>
      <c r="P127" s="48"/>
      <c r="Q127" s="48"/>
    </row>
    <row r="128" spans="1:17" ht="14.25" customHeight="1">
      <c r="A128" s="48"/>
      <c r="B128" s="50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</row>
    <row r="129" spans="1:17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3132.6929954060183</v>
      </c>
      <c r="K129" s="17"/>
      <c r="L129" s="48"/>
      <c r="M129" s="48"/>
      <c r="N129" s="48"/>
      <c r="O129" s="48"/>
      <c r="P129" s="48"/>
      <c r="Q129" s="48"/>
    </row>
    <row r="130" spans="1:17" ht="12.75" customHeight="1">
      <c r="A130" s="48"/>
      <c r="B130" s="50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96.887412229052117</v>
      </c>
      <c r="K130" s="17"/>
      <c r="L130" s="48"/>
      <c r="M130" s="48"/>
      <c r="N130" s="48"/>
      <c r="O130" s="48"/>
      <c r="P130" s="48"/>
      <c r="Q130" s="48"/>
    </row>
    <row r="131" spans="1:17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3229.5804076350705</v>
      </c>
      <c r="K131" s="17"/>
      <c r="L131" s="48"/>
      <c r="M131" s="48"/>
      <c r="N131" s="48"/>
      <c r="O131" s="48"/>
      <c r="P131" s="48"/>
      <c r="Q131" s="48"/>
    </row>
    <row r="132" spans="1:17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4</v>
      </c>
      <c r="J132" s="77">
        <f>J131*I132</f>
        <v>12918.321630540282</v>
      </c>
      <c r="K132" s="17"/>
      <c r="L132" s="48"/>
      <c r="M132" s="48"/>
      <c r="N132" s="48"/>
      <c r="O132" s="48"/>
      <c r="P132" s="48"/>
      <c r="Q132" s="48"/>
    </row>
    <row r="133" spans="1:17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</row>
    <row r="134" spans="1:17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2.0386594417402177</v>
      </c>
      <c r="K134" s="69"/>
      <c r="L134" s="48"/>
      <c r="M134" s="48"/>
      <c r="N134" s="48"/>
      <c r="O134" s="48"/>
      <c r="P134" s="48"/>
      <c r="Q134" s="48"/>
    </row>
    <row r="135" spans="1:17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</row>
    <row r="136" spans="1:17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</row>
    <row r="137" spans="1:17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</row>
    <row r="138" spans="1:17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</row>
    <row r="139" spans="1:17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</row>
    <row r="140" spans="1:17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</row>
    <row r="141" spans="1:17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</row>
    <row r="142" spans="1:17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</row>
    <row r="143" spans="1:17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</row>
    <row r="144" spans="1:17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</row>
    <row r="145" spans="1:17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</row>
    <row r="146" spans="1:17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</row>
    <row r="147" spans="1:17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</row>
    <row r="148" spans="1:17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</row>
    <row r="149" spans="1:17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</row>
    <row r="150" spans="1:17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</row>
    <row r="151" spans="1:17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</row>
    <row r="152" spans="1:17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</row>
    <row r="153" spans="1:17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</row>
    <row r="154" spans="1:17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</row>
    <row r="155" spans="1:17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</row>
    <row r="156" spans="1:17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</row>
    <row r="157" spans="1:17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</row>
    <row r="158" spans="1:17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</row>
    <row r="159" spans="1:17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</row>
    <row r="160" spans="1:17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</row>
    <row r="161" spans="1:17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</row>
    <row r="162" spans="1:17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</row>
    <row r="163" spans="1:17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</row>
    <row r="164" spans="1:17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</row>
    <row r="165" spans="1:17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</row>
    <row r="166" spans="1:17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</row>
    <row r="167" spans="1:17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</row>
    <row r="168" spans="1:17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</row>
    <row r="169" spans="1:17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</row>
    <row r="170" spans="1:17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</row>
    <row r="171" spans="1:17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</row>
    <row r="172" spans="1:17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</row>
    <row r="173" spans="1:17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</row>
    <row r="174" spans="1:17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</row>
    <row r="175" spans="1:17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</row>
    <row r="176" spans="1:17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</row>
    <row r="177" spans="1:17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</row>
    <row r="178" spans="1:17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</row>
    <row r="179" spans="1:17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</row>
    <row r="180" spans="1:17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</row>
    <row r="181" spans="1:17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</row>
    <row r="182" spans="1:17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</row>
    <row r="183" spans="1:17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</row>
    <row r="184" spans="1:17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</row>
    <row r="185" spans="1:17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</row>
    <row r="186" spans="1:17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</row>
    <row r="187" spans="1:17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</row>
    <row r="188" spans="1:17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</row>
    <row r="189" spans="1:17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</row>
    <row r="190" spans="1:17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</row>
    <row r="191" spans="1:17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</row>
    <row r="192" spans="1:17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</row>
    <row r="193" spans="1:17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</row>
    <row r="194" spans="1:17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</row>
    <row r="195" spans="1:17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</row>
    <row r="196" spans="1:17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</row>
    <row r="197" spans="1:17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</row>
    <row r="198" spans="1:17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</row>
    <row r="199" spans="1:17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</row>
    <row r="200" spans="1:17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</row>
    <row r="201" spans="1:17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</row>
    <row r="202" spans="1:17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</row>
    <row r="203" spans="1:17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</row>
    <row r="204" spans="1:17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</row>
    <row r="205" spans="1:17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</row>
    <row r="206" spans="1:17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</row>
    <row r="207" spans="1:17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</row>
    <row r="208" spans="1:17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</row>
    <row r="209" spans="1:17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</row>
    <row r="210" spans="1:17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</row>
    <row r="211" spans="1:17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</row>
    <row r="212" spans="1:17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</row>
    <row r="213" spans="1:17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</row>
    <row r="214" spans="1:17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</row>
    <row r="215" spans="1:17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</row>
    <row r="216" spans="1:17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</row>
    <row r="217" spans="1:17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</row>
    <row r="218" spans="1:17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</row>
    <row r="219" spans="1:17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</row>
    <row r="220" spans="1:17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</row>
    <row r="221" spans="1:17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</row>
    <row r="222" spans="1:17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</row>
    <row r="223" spans="1:17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</row>
    <row r="224" spans="1:17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</row>
    <row r="225" spans="1:17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</row>
    <row r="226" spans="1:17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</row>
    <row r="227" spans="1:17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</row>
    <row r="228" spans="1:17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</row>
    <row r="229" spans="1:17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</row>
    <row r="230" spans="1:17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</row>
    <row r="231" spans="1:17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</row>
    <row r="232" spans="1:17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</row>
    <row r="233" spans="1:17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</row>
    <row r="234" spans="1:17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</row>
    <row r="235" spans="1:17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</row>
    <row r="236" spans="1:17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</row>
    <row r="237" spans="1:17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</row>
    <row r="238" spans="1:17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</row>
    <row r="239" spans="1:17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</row>
    <row r="240" spans="1:17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</row>
    <row r="241" spans="1:17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</row>
    <row r="242" spans="1:17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</row>
    <row r="243" spans="1:17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</row>
    <row r="244" spans="1:17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</row>
    <row r="245" spans="1:17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</row>
    <row r="246" spans="1:17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</row>
    <row r="247" spans="1:17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</row>
    <row r="248" spans="1:17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</row>
    <row r="249" spans="1:17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</row>
    <row r="250" spans="1:17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</row>
    <row r="251" spans="1:17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</row>
    <row r="252" spans="1:17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</row>
    <row r="253" spans="1:17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</row>
    <row r="254" spans="1:17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</row>
    <row r="255" spans="1:17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</row>
    <row r="256" spans="1:17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</row>
    <row r="257" spans="1:17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</row>
    <row r="258" spans="1:17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</row>
    <row r="259" spans="1:17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</row>
    <row r="260" spans="1:17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</row>
    <row r="261" spans="1:17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</row>
    <row r="262" spans="1:17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</row>
    <row r="263" spans="1:17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</row>
    <row r="264" spans="1:17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</row>
    <row r="265" spans="1:17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</row>
    <row r="266" spans="1:17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</row>
    <row r="267" spans="1:17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</row>
    <row r="268" spans="1:17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</row>
    <row r="269" spans="1:17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</row>
    <row r="270" spans="1:17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</row>
    <row r="271" spans="1:17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</row>
    <row r="272" spans="1:17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</row>
    <row r="273" spans="1:17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</row>
    <row r="274" spans="1:17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</row>
    <row r="275" spans="1:17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</row>
    <row r="276" spans="1:17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</row>
    <row r="277" spans="1:17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</row>
    <row r="278" spans="1:17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</row>
    <row r="279" spans="1:17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</row>
    <row r="280" spans="1:17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</row>
    <row r="281" spans="1:17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</row>
    <row r="282" spans="1:17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</row>
    <row r="283" spans="1:17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</row>
    <row r="284" spans="1:17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</row>
    <row r="285" spans="1:17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</row>
    <row r="286" spans="1:17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</row>
    <row r="287" spans="1:17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</row>
    <row r="288" spans="1:17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</row>
    <row r="289" spans="1:17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</row>
    <row r="290" spans="1:17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</row>
    <row r="291" spans="1:17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</row>
    <row r="292" spans="1:17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</row>
    <row r="293" spans="1:17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</row>
    <row r="294" spans="1:17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</row>
    <row r="295" spans="1:17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</row>
    <row r="296" spans="1:17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</row>
    <row r="297" spans="1:17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</row>
    <row r="298" spans="1:17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</row>
    <row r="299" spans="1:17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</row>
    <row r="300" spans="1:17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</row>
    <row r="301" spans="1:17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</row>
    <row r="302" spans="1:17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</row>
    <row r="303" spans="1:17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</row>
    <row r="304" spans="1:17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</row>
    <row r="305" spans="1:17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</row>
    <row r="306" spans="1:17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</row>
    <row r="307" spans="1:17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</row>
    <row r="308" spans="1:17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</row>
    <row r="309" spans="1:17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</row>
    <row r="310" spans="1:17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</row>
    <row r="311" spans="1:17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</row>
    <row r="312" spans="1:17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</row>
    <row r="313" spans="1:17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</row>
    <row r="314" spans="1:17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</row>
    <row r="315" spans="1:17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</row>
    <row r="316" spans="1:17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</row>
    <row r="317" spans="1:17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</row>
    <row r="318" spans="1:17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</row>
    <row r="319" spans="1:17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</row>
    <row r="320" spans="1:17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</row>
    <row r="321" spans="1:17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</row>
    <row r="322" spans="1:17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</row>
    <row r="323" spans="1:17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</row>
    <row r="324" spans="1:17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</row>
    <row r="325" spans="1:17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</row>
    <row r="326" spans="1:17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</row>
    <row r="327" spans="1:17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</row>
    <row r="328" spans="1:17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</row>
    <row r="329" spans="1:17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</row>
    <row r="330" spans="1:17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</row>
    <row r="331" spans="1:17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</row>
    <row r="332" spans="1:17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</row>
    <row r="333" spans="1:17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</row>
    <row r="334" spans="1:17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</row>
    <row r="335" spans="1:17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</row>
    <row r="336" spans="1:17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</row>
    <row r="337" spans="1:17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</row>
    <row r="338" spans="1:17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</row>
    <row r="339" spans="1:17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</row>
    <row r="340" spans="1:17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</row>
    <row r="341" spans="1:17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</row>
    <row r="342" spans="1:17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</row>
    <row r="343" spans="1:17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</row>
    <row r="344" spans="1:17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</row>
    <row r="345" spans="1:17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</row>
    <row r="346" spans="1:17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</row>
    <row r="347" spans="1:17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</row>
    <row r="348" spans="1:17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</row>
    <row r="349" spans="1:17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</row>
    <row r="350" spans="1:17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</row>
    <row r="351" spans="1:17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</row>
    <row r="352" spans="1:17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</row>
    <row r="353" spans="1:17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</row>
    <row r="354" spans="1:17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</row>
    <row r="355" spans="1:17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</row>
    <row r="356" spans="1:17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</row>
    <row r="357" spans="1:17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</row>
    <row r="358" spans="1:17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</row>
    <row r="359" spans="1:17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</row>
    <row r="360" spans="1:17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</row>
    <row r="361" spans="1:17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</row>
    <row r="362" spans="1:17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</row>
    <row r="363" spans="1:17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</row>
    <row r="364" spans="1:17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</row>
    <row r="365" spans="1:17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</row>
    <row r="366" spans="1:17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</row>
    <row r="367" spans="1:17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</row>
    <row r="368" spans="1:17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</row>
    <row r="369" spans="1:17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</row>
    <row r="370" spans="1:17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</row>
    <row r="371" spans="1:17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</row>
    <row r="372" spans="1:17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</row>
    <row r="373" spans="1:17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</row>
    <row r="374" spans="1:17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</row>
    <row r="375" spans="1:17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</row>
    <row r="376" spans="1:17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</row>
    <row r="377" spans="1:17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</row>
    <row r="378" spans="1:17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</row>
    <row r="379" spans="1:17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</row>
    <row r="380" spans="1:17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</row>
    <row r="381" spans="1:17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</row>
    <row r="382" spans="1:17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</row>
    <row r="383" spans="1:17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</row>
    <row r="384" spans="1:17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</row>
    <row r="385" spans="1:17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</row>
    <row r="386" spans="1:17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</row>
    <row r="387" spans="1:17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</row>
    <row r="388" spans="1:17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</row>
    <row r="389" spans="1:17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</row>
    <row r="390" spans="1:17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</row>
    <row r="391" spans="1:17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</row>
    <row r="392" spans="1:17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</row>
    <row r="393" spans="1:17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</row>
    <row r="394" spans="1:17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</row>
    <row r="395" spans="1:17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</row>
    <row r="396" spans="1:17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</row>
    <row r="397" spans="1:17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</row>
    <row r="398" spans="1:17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</row>
    <row r="399" spans="1:17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</row>
    <row r="400" spans="1:17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</row>
    <row r="401" spans="1:17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</row>
    <row r="402" spans="1:17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</row>
    <row r="403" spans="1:17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</row>
    <row r="404" spans="1:17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</row>
    <row r="405" spans="1:17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</row>
    <row r="406" spans="1:17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</row>
    <row r="407" spans="1:17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</row>
    <row r="408" spans="1:17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</row>
    <row r="409" spans="1:17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</row>
    <row r="410" spans="1:17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</row>
    <row r="411" spans="1:17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</row>
    <row r="412" spans="1:17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</row>
    <row r="413" spans="1:17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</row>
    <row r="414" spans="1:17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</row>
    <row r="415" spans="1:17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</row>
    <row r="416" spans="1:17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</row>
    <row r="417" spans="1:17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</row>
    <row r="418" spans="1:17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</row>
    <row r="419" spans="1:17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</row>
    <row r="420" spans="1:17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</row>
    <row r="421" spans="1:17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</row>
    <row r="422" spans="1:17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</row>
    <row r="423" spans="1:17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</row>
    <row r="424" spans="1:17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</row>
    <row r="425" spans="1:17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</row>
    <row r="426" spans="1:17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</row>
    <row r="427" spans="1:17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</row>
    <row r="428" spans="1:17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</row>
    <row r="429" spans="1:17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</row>
    <row r="430" spans="1:17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</row>
    <row r="431" spans="1:17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</row>
    <row r="432" spans="1:17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</row>
    <row r="433" spans="1:17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</row>
    <row r="434" spans="1:17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</row>
    <row r="435" spans="1:17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</row>
    <row r="436" spans="1:17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</row>
    <row r="437" spans="1:17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</row>
    <row r="438" spans="1:17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</row>
    <row r="439" spans="1:17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</row>
    <row r="440" spans="1:17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</row>
    <row r="441" spans="1:17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</row>
    <row r="442" spans="1:17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</row>
    <row r="443" spans="1:17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</row>
    <row r="444" spans="1:17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</row>
    <row r="445" spans="1:17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</row>
    <row r="446" spans="1:17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</row>
    <row r="447" spans="1:17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</row>
    <row r="448" spans="1:17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</row>
    <row r="449" spans="1:17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</row>
    <row r="450" spans="1:17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</row>
    <row r="451" spans="1:17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</row>
    <row r="452" spans="1:17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</row>
    <row r="453" spans="1:17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</row>
    <row r="454" spans="1:17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</row>
    <row r="455" spans="1:17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</row>
    <row r="456" spans="1:17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</row>
    <row r="457" spans="1:17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</row>
    <row r="458" spans="1:17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</row>
    <row r="459" spans="1:17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</row>
    <row r="460" spans="1:17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</row>
    <row r="461" spans="1:17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</row>
    <row r="462" spans="1:17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</row>
    <row r="463" spans="1:17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</row>
    <row r="464" spans="1:17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</row>
    <row r="465" spans="1:17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</row>
    <row r="466" spans="1:17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</row>
    <row r="467" spans="1:17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</row>
    <row r="468" spans="1:17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</row>
    <row r="469" spans="1:17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</row>
    <row r="470" spans="1:17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</row>
    <row r="471" spans="1:17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</row>
    <row r="472" spans="1:17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</row>
    <row r="473" spans="1:17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</row>
    <row r="474" spans="1:17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</row>
    <row r="475" spans="1:17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</row>
    <row r="476" spans="1:17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</row>
    <row r="477" spans="1:17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</row>
    <row r="478" spans="1:17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</row>
    <row r="479" spans="1:17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</row>
    <row r="480" spans="1:17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</row>
    <row r="481" spans="1:17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</row>
    <row r="482" spans="1:17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</row>
    <row r="483" spans="1:17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</row>
    <row r="484" spans="1:17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</row>
    <row r="485" spans="1:17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</row>
    <row r="486" spans="1:17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</row>
    <row r="487" spans="1:17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</row>
    <row r="488" spans="1:17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</row>
    <row r="489" spans="1:17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17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17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17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</row>
    <row r="493" spans="1:17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</row>
    <row r="494" spans="1:17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</row>
    <row r="495" spans="1:17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</row>
    <row r="496" spans="1:17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</row>
    <row r="497" spans="1:17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</row>
    <row r="498" spans="1:17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</row>
    <row r="499" spans="1:17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</row>
    <row r="500" spans="1:17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</row>
    <row r="501" spans="1:17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</row>
    <row r="502" spans="1:17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</row>
    <row r="503" spans="1:17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</row>
    <row r="504" spans="1:17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</row>
    <row r="505" spans="1:17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</row>
    <row r="506" spans="1:17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</row>
    <row r="507" spans="1:17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</row>
    <row r="508" spans="1:17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</row>
    <row r="509" spans="1:17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</row>
    <row r="510" spans="1:17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</row>
    <row r="511" spans="1:17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</row>
    <row r="512" spans="1:17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</row>
    <row r="513" spans="1:17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</row>
    <row r="514" spans="1:17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</row>
    <row r="515" spans="1:17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</row>
    <row r="516" spans="1:17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</row>
    <row r="517" spans="1:17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</row>
    <row r="518" spans="1:17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</row>
    <row r="519" spans="1:17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</row>
    <row r="520" spans="1:17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</row>
    <row r="521" spans="1:17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</row>
    <row r="522" spans="1:17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</row>
    <row r="523" spans="1:17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</row>
    <row r="524" spans="1:17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</row>
    <row r="525" spans="1:17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</row>
    <row r="526" spans="1:17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</row>
    <row r="527" spans="1:17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</row>
    <row r="528" spans="1:17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</row>
    <row r="529" spans="1:17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</row>
    <row r="530" spans="1:17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</row>
    <row r="531" spans="1:17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</row>
    <row r="532" spans="1:17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</row>
    <row r="533" spans="1:17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</row>
    <row r="534" spans="1:17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</row>
    <row r="535" spans="1:17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</row>
    <row r="536" spans="1:17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</row>
    <row r="537" spans="1:17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</row>
    <row r="538" spans="1:17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</row>
    <row r="539" spans="1:17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</row>
    <row r="540" spans="1:17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</row>
    <row r="541" spans="1:17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</row>
    <row r="542" spans="1:17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</row>
    <row r="543" spans="1:17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</row>
    <row r="544" spans="1:17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</row>
    <row r="545" spans="1:17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</row>
    <row r="546" spans="1:17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</row>
    <row r="547" spans="1:17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</row>
    <row r="548" spans="1:17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</row>
    <row r="549" spans="1:17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</row>
    <row r="550" spans="1:17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</row>
    <row r="551" spans="1:17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</row>
    <row r="552" spans="1:17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</row>
    <row r="553" spans="1:17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</row>
    <row r="554" spans="1:17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</row>
    <row r="555" spans="1:17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</row>
    <row r="556" spans="1:17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</row>
    <row r="557" spans="1:17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</row>
    <row r="558" spans="1:17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</row>
    <row r="559" spans="1:17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</row>
    <row r="560" spans="1:17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</row>
    <row r="561" spans="1:17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</row>
    <row r="562" spans="1:17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</row>
    <row r="563" spans="1:17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</row>
    <row r="564" spans="1:17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</row>
    <row r="565" spans="1:17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</row>
    <row r="566" spans="1:17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</row>
    <row r="567" spans="1:17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</row>
    <row r="568" spans="1:17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</row>
    <row r="569" spans="1:17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</row>
    <row r="570" spans="1:17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</row>
    <row r="571" spans="1:17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</row>
    <row r="572" spans="1:17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</row>
    <row r="573" spans="1:17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</row>
    <row r="574" spans="1:17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</row>
    <row r="575" spans="1:17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</row>
    <row r="576" spans="1:17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</row>
    <row r="577" spans="1:17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</row>
    <row r="578" spans="1:17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</row>
    <row r="579" spans="1:17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</row>
    <row r="580" spans="1:17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</row>
    <row r="581" spans="1:17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</row>
    <row r="582" spans="1:17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</row>
    <row r="583" spans="1:17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</row>
    <row r="584" spans="1:17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</row>
    <row r="585" spans="1:17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</row>
    <row r="586" spans="1:17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</row>
    <row r="587" spans="1:17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</row>
    <row r="588" spans="1:17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</row>
    <row r="589" spans="1:17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</row>
    <row r="590" spans="1:17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</row>
    <row r="591" spans="1:17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</row>
    <row r="592" spans="1:17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</row>
    <row r="593" spans="1:17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</row>
    <row r="594" spans="1:17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</row>
    <row r="595" spans="1:17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</row>
    <row r="596" spans="1:17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</row>
    <row r="597" spans="1:17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</row>
    <row r="598" spans="1:17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</row>
    <row r="599" spans="1:17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</row>
    <row r="600" spans="1:17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</row>
    <row r="601" spans="1:17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</row>
    <row r="602" spans="1:17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</row>
    <row r="603" spans="1:17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</row>
    <row r="604" spans="1:17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</row>
    <row r="605" spans="1:17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</row>
    <row r="606" spans="1:17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</row>
    <row r="607" spans="1:17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</row>
    <row r="608" spans="1:17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</row>
    <row r="609" spans="1:17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</row>
    <row r="610" spans="1:17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</row>
    <row r="611" spans="1:17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</row>
    <row r="612" spans="1:17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</row>
    <row r="613" spans="1:17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</row>
    <row r="614" spans="1:17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</row>
    <row r="615" spans="1:17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</row>
    <row r="616" spans="1:17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</row>
    <row r="617" spans="1:17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</row>
    <row r="618" spans="1:17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</row>
    <row r="619" spans="1:17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</row>
    <row r="620" spans="1:17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</row>
    <row r="621" spans="1:17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</row>
    <row r="622" spans="1:17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</row>
    <row r="623" spans="1:17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</row>
    <row r="624" spans="1:17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</row>
    <row r="625" spans="1:17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</row>
    <row r="626" spans="1:17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</row>
    <row r="627" spans="1:17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</row>
    <row r="628" spans="1:17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</row>
    <row r="629" spans="1:17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</row>
    <row r="630" spans="1:17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</row>
    <row r="631" spans="1:17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</row>
    <row r="632" spans="1:17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</row>
    <row r="633" spans="1:17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</row>
    <row r="634" spans="1:17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</row>
    <row r="635" spans="1:17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</row>
    <row r="636" spans="1:17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</row>
    <row r="637" spans="1:17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</row>
    <row r="638" spans="1:17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</row>
    <row r="639" spans="1:17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</row>
    <row r="640" spans="1:17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</row>
    <row r="641" spans="1:17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</row>
    <row r="642" spans="1:17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</row>
    <row r="643" spans="1:17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</row>
    <row r="644" spans="1:17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</row>
    <row r="645" spans="1:17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</row>
    <row r="646" spans="1:17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</row>
    <row r="647" spans="1:17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</row>
    <row r="648" spans="1:17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</row>
    <row r="649" spans="1:17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</row>
    <row r="650" spans="1:17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</row>
    <row r="651" spans="1:17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</row>
    <row r="652" spans="1:17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</row>
    <row r="653" spans="1:17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</row>
    <row r="654" spans="1:17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</row>
    <row r="655" spans="1:17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</row>
    <row r="656" spans="1:17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</row>
    <row r="657" spans="1:17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</row>
    <row r="658" spans="1:17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</row>
    <row r="659" spans="1:17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</row>
    <row r="660" spans="1:17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</row>
    <row r="661" spans="1:17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</row>
    <row r="662" spans="1:17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</row>
    <row r="663" spans="1:17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</row>
    <row r="664" spans="1:17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</row>
    <row r="665" spans="1:17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</row>
    <row r="666" spans="1:17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</row>
    <row r="667" spans="1:17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</row>
    <row r="668" spans="1:17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</row>
    <row r="669" spans="1:17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</row>
    <row r="670" spans="1:17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</row>
    <row r="671" spans="1:17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</row>
    <row r="672" spans="1:17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</row>
    <row r="673" spans="1:17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</row>
    <row r="674" spans="1:17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</row>
    <row r="675" spans="1:17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</row>
    <row r="676" spans="1:17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</row>
    <row r="677" spans="1:17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</row>
    <row r="678" spans="1:17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</row>
    <row r="679" spans="1:17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</row>
    <row r="680" spans="1:17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</row>
    <row r="681" spans="1:17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</row>
    <row r="682" spans="1:17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</row>
    <row r="683" spans="1:17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</row>
    <row r="684" spans="1:17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</row>
    <row r="685" spans="1:17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</row>
    <row r="686" spans="1:17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</row>
    <row r="687" spans="1:17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</row>
    <row r="688" spans="1:17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</row>
    <row r="689" spans="1:17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</row>
    <row r="690" spans="1:17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</row>
    <row r="691" spans="1:17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</row>
    <row r="692" spans="1:17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</row>
    <row r="693" spans="1:17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</row>
    <row r="694" spans="1:17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</row>
    <row r="695" spans="1:17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</row>
    <row r="696" spans="1:17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</row>
    <row r="697" spans="1:17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</row>
    <row r="698" spans="1:17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</row>
    <row r="699" spans="1:17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</row>
    <row r="700" spans="1:17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</row>
    <row r="701" spans="1:17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</row>
    <row r="702" spans="1:17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</row>
    <row r="703" spans="1:17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</row>
    <row r="704" spans="1:17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</row>
    <row r="705" spans="1:17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</row>
    <row r="706" spans="1:17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</row>
    <row r="707" spans="1:17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</row>
    <row r="708" spans="1:17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</row>
    <row r="709" spans="1:17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</row>
    <row r="710" spans="1:17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</row>
    <row r="711" spans="1:17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</row>
    <row r="712" spans="1:17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</row>
    <row r="713" spans="1:17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</row>
    <row r="714" spans="1:17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</row>
    <row r="715" spans="1:17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</row>
    <row r="716" spans="1:17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</row>
    <row r="717" spans="1:17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</row>
    <row r="718" spans="1:17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</row>
    <row r="719" spans="1:17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</row>
    <row r="720" spans="1:17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</row>
    <row r="721" spans="1:17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</row>
    <row r="722" spans="1:17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</row>
    <row r="723" spans="1:17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</row>
    <row r="724" spans="1:17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</row>
    <row r="725" spans="1:17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</row>
    <row r="726" spans="1:17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</row>
    <row r="727" spans="1:17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</row>
    <row r="728" spans="1:17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</row>
    <row r="729" spans="1:17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</row>
    <row r="730" spans="1:17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</row>
    <row r="731" spans="1:17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</row>
    <row r="732" spans="1:17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</row>
    <row r="733" spans="1:17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</row>
    <row r="734" spans="1:17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</row>
    <row r="735" spans="1:17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</row>
    <row r="736" spans="1:17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</row>
    <row r="737" spans="1:17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</row>
    <row r="738" spans="1:17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</row>
    <row r="739" spans="1:17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</row>
    <row r="740" spans="1:17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</row>
    <row r="741" spans="1:17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</row>
    <row r="742" spans="1:17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</row>
    <row r="743" spans="1:17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</row>
    <row r="744" spans="1:17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</row>
    <row r="745" spans="1:17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</row>
    <row r="746" spans="1:17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</row>
    <row r="747" spans="1:17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</row>
    <row r="748" spans="1:17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</row>
    <row r="749" spans="1:17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</row>
    <row r="750" spans="1:17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</row>
    <row r="751" spans="1:17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</row>
    <row r="752" spans="1:17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</row>
    <row r="753" spans="1:17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</row>
    <row r="754" spans="1:17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</row>
    <row r="755" spans="1:17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</row>
    <row r="756" spans="1:17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</row>
    <row r="757" spans="1:17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</row>
    <row r="758" spans="1:17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</row>
    <row r="759" spans="1:17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</row>
    <row r="760" spans="1:17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</row>
    <row r="761" spans="1:17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</row>
    <row r="762" spans="1:17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</row>
    <row r="763" spans="1:17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</row>
    <row r="764" spans="1:17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</row>
    <row r="765" spans="1:17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</row>
    <row r="766" spans="1:17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</row>
    <row r="767" spans="1:17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</row>
    <row r="768" spans="1:17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</row>
    <row r="769" spans="1:17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</row>
    <row r="770" spans="1:17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</row>
    <row r="771" spans="1:17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</row>
    <row r="772" spans="1:17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</row>
    <row r="773" spans="1:17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</row>
    <row r="774" spans="1:17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</row>
    <row r="775" spans="1:17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</row>
    <row r="776" spans="1:17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</row>
    <row r="777" spans="1:17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</row>
    <row r="778" spans="1:17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</row>
    <row r="779" spans="1:17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</row>
    <row r="780" spans="1:17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</row>
    <row r="781" spans="1:17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</row>
    <row r="782" spans="1:17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</row>
    <row r="783" spans="1:17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</row>
    <row r="784" spans="1:17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</row>
    <row r="785" spans="1:17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</row>
    <row r="786" spans="1:17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</row>
    <row r="787" spans="1:17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</row>
    <row r="788" spans="1:17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</row>
    <row r="789" spans="1:17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</row>
    <row r="790" spans="1:17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</row>
    <row r="791" spans="1:17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</row>
    <row r="792" spans="1:17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</row>
    <row r="793" spans="1:17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</row>
    <row r="794" spans="1:17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</row>
    <row r="795" spans="1:17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</row>
    <row r="796" spans="1:17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</row>
    <row r="797" spans="1:17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</row>
    <row r="798" spans="1:17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</row>
    <row r="799" spans="1:17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</row>
    <row r="800" spans="1:17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</row>
    <row r="801" spans="1:17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</row>
    <row r="802" spans="1:17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</row>
    <row r="803" spans="1:17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</row>
    <row r="804" spans="1:17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</row>
    <row r="805" spans="1:17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</row>
    <row r="806" spans="1:17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</row>
    <row r="807" spans="1:17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</row>
    <row r="808" spans="1:17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</row>
    <row r="809" spans="1:17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</row>
    <row r="810" spans="1:17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</row>
    <row r="811" spans="1:17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</row>
    <row r="812" spans="1:17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</row>
    <row r="813" spans="1:17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</row>
    <row r="814" spans="1:17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</row>
    <row r="815" spans="1:17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</row>
    <row r="816" spans="1:17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</row>
    <row r="817" spans="1:17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</row>
    <row r="818" spans="1:17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</row>
    <row r="819" spans="1:17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</row>
    <row r="820" spans="1:17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</row>
    <row r="821" spans="1:17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</row>
    <row r="822" spans="1:17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</row>
    <row r="823" spans="1:17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</row>
    <row r="824" spans="1:17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</row>
    <row r="825" spans="1:17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</row>
    <row r="826" spans="1:17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</row>
    <row r="827" spans="1:17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</row>
    <row r="828" spans="1:17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</row>
    <row r="829" spans="1:17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</row>
    <row r="830" spans="1:17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</row>
    <row r="831" spans="1:17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</row>
    <row r="832" spans="1:17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</row>
    <row r="833" spans="1:17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</row>
    <row r="834" spans="1:17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</row>
    <row r="835" spans="1:17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</row>
    <row r="836" spans="1:17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</row>
    <row r="837" spans="1:17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</row>
    <row r="838" spans="1:17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</row>
    <row r="839" spans="1:17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</row>
    <row r="840" spans="1:17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</row>
    <row r="841" spans="1:17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</row>
    <row r="842" spans="1:17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</row>
    <row r="843" spans="1:17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</row>
    <row r="844" spans="1:17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</row>
    <row r="845" spans="1:17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</row>
    <row r="846" spans="1:17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</row>
    <row r="847" spans="1:17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</row>
    <row r="848" spans="1:17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</row>
    <row r="849" spans="1:17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</row>
    <row r="850" spans="1:17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</row>
    <row r="851" spans="1:17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</row>
    <row r="852" spans="1:17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</row>
    <row r="853" spans="1:17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</row>
    <row r="854" spans="1:17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</row>
    <row r="855" spans="1:17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</row>
    <row r="856" spans="1:17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</row>
    <row r="857" spans="1:17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</row>
    <row r="858" spans="1:17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</row>
    <row r="859" spans="1:17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</row>
    <row r="860" spans="1:17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</row>
    <row r="861" spans="1:17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</row>
    <row r="862" spans="1:17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</row>
    <row r="863" spans="1:17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</row>
    <row r="864" spans="1:17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</row>
    <row r="865" spans="1:17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</row>
    <row r="866" spans="1:17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</row>
    <row r="867" spans="1:17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</row>
    <row r="868" spans="1:17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</row>
    <row r="869" spans="1:17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</row>
    <row r="870" spans="1:17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</row>
    <row r="871" spans="1:17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</row>
    <row r="872" spans="1:17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</row>
    <row r="873" spans="1:17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</row>
    <row r="874" spans="1:17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</row>
    <row r="875" spans="1:17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</row>
    <row r="876" spans="1:17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</row>
    <row r="877" spans="1:17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</row>
    <row r="878" spans="1:17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</row>
    <row r="879" spans="1:17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</row>
    <row r="880" spans="1:17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</row>
    <row r="881" spans="1:17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</row>
    <row r="882" spans="1:17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</row>
    <row r="883" spans="1:17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</row>
    <row r="884" spans="1:17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</row>
    <row r="885" spans="1:17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</row>
    <row r="886" spans="1:17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</row>
    <row r="887" spans="1:17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</row>
    <row r="888" spans="1:17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</row>
    <row r="889" spans="1:17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</row>
    <row r="890" spans="1:17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</row>
    <row r="891" spans="1:17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</row>
    <row r="892" spans="1:17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</row>
    <row r="893" spans="1:17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</row>
    <row r="894" spans="1:17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</row>
    <row r="895" spans="1:17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</row>
    <row r="896" spans="1:17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</row>
    <row r="897" spans="1:17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</row>
    <row r="898" spans="1:17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</row>
    <row r="899" spans="1:17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</row>
    <row r="900" spans="1:17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</row>
    <row r="901" spans="1:17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</row>
    <row r="902" spans="1:17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</row>
    <row r="903" spans="1:17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</row>
    <row r="904" spans="1:17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</row>
    <row r="905" spans="1:17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</row>
    <row r="906" spans="1:17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</row>
    <row r="907" spans="1:17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</row>
    <row r="908" spans="1:17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</row>
    <row r="909" spans="1:17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</row>
    <row r="910" spans="1:17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</row>
    <row r="911" spans="1:17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</row>
    <row r="912" spans="1:17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</row>
    <row r="913" spans="1:17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</row>
    <row r="914" spans="1:17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</row>
    <row r="915" spans="1:17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</row>
    <row r="916" spans="1:17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</row>
    <row r="917" spans="1:17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</row>
    <row r="918" spans="1:17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</row>
    <row r="919" spans="1:17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</row>
    <row r="920" spans="1:17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</row>
    <row r="921" spans="1:17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</row>
    <row r="922" spans="1:17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</row>
    <row r="923" spans="1:17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</row>
    <row r="924" spans="1:17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</row>
    <row r="925" spans="1:17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</row>
    <row r="926" spans="1:17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</row>
    <row r="927" spans="1:17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</row>
    <row r="928" spans="1:17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</row>
    <row r="929" spans="1:17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</row>
    <row r="930" spans="1:17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</row>
    <row r="931" spans="1:17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</row>
    <row r="932" spans="1:17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</row>
    <row r="933" spans="1:17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</row>
    <row r="934" spans="1:17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</row>
    <row r="935" spans="1:17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</row>
    <row r="936" spans="1:17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</row>
    <row r="937" spans="1:17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</row>
    <row r="938" spans="1:17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</row>
    <row r="939" spans="1:17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</row>
    <row r="940" spans="1:17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</row>
    <row r="941" spans="1:17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</row>
    <row r="942" spans="1:17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</row>
    <row r="943" spans="1:17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</row>
    <row r="944" spans="1:17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</row>
    <row r="945" spans="1:17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</row>
    <row r="946" spans="1:17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</row>
    <row r="947" spans="1:17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</row>
    <row r="948" spans="1:17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</row>
    <row r="949" spans="1:17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</row>
    <row r="950" spans="1:17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</row>
    <row r="951" spans="1:17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</row>
    <row r="952" spans="1:17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</row>
    <row r="953" spans="1:17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</row>
    <row r="954" spans="1:17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</row>
    <row r="955" spans="1:17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</row>
    <row r="956" spans="1:17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</row>
    <row r="957" spans="1:17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</row>
    <row r="958" spans="1:17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</row>
    <row r="959" spans="1:17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</row>
    <row r="960" spans="1:17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</row>
    <row r="961" spans="1:17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</row>
    <row r="962" spans="1:17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</row>
    <row r="963" spans="1:17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</row>
    <row r="964" spans="1:17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</row>
    <row r="965" spans="1:17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</row>
    <row r="966" spans="1:17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</row>
    <row r="967" spans="1:17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</row>
    <row r="968" spans="1:17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</row>
    <row r="969" spans="1:17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</row>
    <row r="970" spans="1:17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</row>
    <row r="971" spans="1:17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</row>
    <row r="972" spans="1:17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</row>
    <row r="973" spans="1:17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</row>
    <row r="974" spans="1:17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</row>
    <row r="975" spans="1:17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</row>
    <row r="976" spans="1:17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</row>
    <row r="977" spans="1:17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</row>
    <row r="978" spans="1:17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</row>
    <row r="979" spans="1:17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</row>
    <row r="980" spans="1:17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</row>
    <row r="981" spans="1:17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</row>
    <row r="982" spans="1:17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</row>
    <row r="983" spans="1:17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</row>
    <row r="984" spans="1:17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</row>
    <row r="985" spans="1:17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</row>
    <row r="986" spans="1:17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</row>
    <row r="987" spans="1:17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</row>
    <row r="988" spans="1:17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</row>
    <row r="989" spans="1:17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</row>
    <row r="990" spans="1:17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</row>
    <row r="991" spans="1:17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</row>
    <row r="992" spans="1:17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</row>
    <row r="993" spans="1:17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</row>
    <row r="994" spans="1:17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</row>
    <row r="995" spans="1:17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</row>
    <row r="996" spans="1:17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</row>
    <row r="997" spans="1:17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</row>
  </sheetData>
  <sheetProtection password="C59B" sheet="1" objects="1" scenarios="1"/>
  <mergeCells count="120"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61:I61"/>
    <mergeCell ref="C62:I62"/>
    <mergeCell ref="C63:I63"/>
    <mergeCell ref="B64:I64"/>
    <mergeCell ref="B66:J66"/>
    <mergeCell ref="B67:J67"/>
    <mergeCell ref="C68:H68"/>
    <mergeCell ref="B69:I69"/>
    <mergeCell ref="C70:H7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</mergeCells>
  <pageMargins left="0.196527777777778" right="0" top="0.75" bottom="0.75" header="0" footer="0"/>
  <pageSetup paperSize="9" scale="54" firstPageNumber="0" orientation="portrait" horizontalDpi="300" verticalDpi="300" r:id="rId1"/>
  <headerFooter>
    <oddHeader>&amp;C&amp;A</oddHeader>
    <oddFooter>&amp;CPágina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T1000"/>
  <sheetViews>
    <sheetView showGridLines="0" topLeftCell="A100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8.7109375" customWidth="1"/>
    <col min="10" max="10" width="21.140625" customWidth="1"/>
    <col min="11" max="11" width="28.140625" customWidth="1"/>
    <col min="12" max="20" width="7.85546875" customWidth="1"/>
    <col min="1019" max="1024" width="11.5703125" customWidth="1"/>
  </cols>
  <sheetData>
    <row r="1" spans="1:20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</row>
    <row r="2" spans="1:20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</row>
    <row r="3" spans="1:20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L3" s="48"/>
      <c r="M3" s="48"/>
      <c r="N3" s="48"/>
      <c r="O3" s="48"/>
      <c r="P3" s="48"/>
      <c r="Q3" s="48"/>
      <c r="R3" s="48"/>
      <c r="S3" s="48"/>
      <c r="T3" s="48"/>
    </row>
    <row r="4" spans="1:20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</row>
    <row r="5" spans="1:20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>
        <v>2021</v>
      </c>
      <c r="K5" s="16"/>
      <c r="L5" s="48"/>
      <c r="M5" s="48"/>
      <c r="N5" s="48"/>
      <c r="O5" s="48"/>
      <c r="P5" s="48"/>
      <c r="Q5" s="48"/>
      <c r="R5" s="48"/>
      <c r="S5" s="48"/>
      <c r="T5" s="48"/>
    </row>
    <row r="6" spans="1:20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</row>
    <row r="7" spans="1:20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</row>
    <row r="8" spans="1:20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</row>
    <row r="9" spans="1:20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</row>
    <row r="10" spans="1:20" ht="12.75" customHeight="1">
      <c r="A10" s="48"/>
      <c r="B10" s="149" t="s">
        <v>355</v>
      </c>
      <c r="C10" s="149"/>
      <c r="D10" s="148" t="s">
        <v>3</v>
      </c>
      <c r="E10" s="148"/>
      <c r="F10" s="149">
        <v>1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</row>
    <row r="11" spans="1:20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</row>
    <row r="12" spans="1:20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</row>
    <row r="13" spans="1:20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Torrador de café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</row>
    <row r="14" spans="1:20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356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</row>
    <row r="15" spans="1:20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109">
        <v>1828.37</v>
      </c>
      <c r="K15" s="110" t="s">
        <v>267</v>
      </c>
      <c r="L15" s="48"/>
      <c r="M15" s="48"/>
      <c r="N15" s="48"/>
      <c r="O15" s="48"/>
      <c r="P15" s="48"/>
      <c r="Q15" s="48"/>
      <c r="R15" s="48"/>
      <c r="S15" s="48"/>
      <c r="T15" s="48"/>
    </row>
    <row r="16" spans="1:20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</row>
    <row r="17" spans="1:20" ht="12.75" customHeight="1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2" t="s">
        <v>268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</row>
    <row r="18" spans="1:20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44197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</row>
    <row r="19" spans="1:20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</row>
    <row r="20" spans="1:20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</row>
    <row r="21" spans="1:20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</row>
    <row r="22" spans="1:20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</row>
    <row r="23" spans="1:20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1828.37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</row>
    <row r="24" spans="1:20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</row>
    <row r="25" spans="1:20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/>
      <c r="J25" s="65">
        <f>1045*I25</f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</row>
    <row r="26" spans="1:20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</row>
    <row r="27" spans="1:20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</row>
    <row r="28" spans="1:20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1828.37</v>
      </c>
      <c r="K28" s="69"/>
      <c r="L28" s="48"/>
      <c r="M28" s="48"/>
      <c r="N28" s="48"/>
      <c r="O28" s="48"/>
      <c r="P28" s="48"/>
      <c r="Q28" s="48"/>
      <c r="R28" s="48"/>
      <c r="S28" s="48"/>
      <c r="T28" s="48"/>
    </row>
    <row r="29" spans="1:20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  <c r="R29" s="48"/>
      <c r="S29" s="48"/>
      <c r="T29" s="48"/>
    </row>
    <row r="30" spans="1:20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  <c r="R30" s="48"/>
      <c r="S30" s="48"/>
      <c r="T30" s="48"/>
    </row>
    <row r="31" spans="1:20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  <c r="R31" s="48"/>
      <c r="S31" s="48"/>
      <c r="T31" s="48"/>
    </row>
    <row r="32" spans="1:20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</row>
    <row r="33" spans="1:20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1828.37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</row>
    <row r="34" spans="1:20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152.36416666666665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</row>
    <row r="35" spans="1:20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203.15222222222221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</row>
    <row r="36" spans="1:20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355.51638888888886</v>
      </c>
      <c r="K36" s="69"/>
      <c r="L36" s="48"/>
      <c r="M36" s="48"/>
      <c r="N36" s="48"/>
      <c r="O36" s="48"/>
      <c r="P36" s="48"/>
      <c r="Q36" s="48"/>
      <c r="R36" s="48"/>
      <c r="S36" s="48"/>
      <c r="T36" s="48"/>
    </row>
    <row r="37" spans="1:20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  <c r="R37" s="48"/>
      <c r="S37" s="48"/>
      <c r="T37" s="48"/>
    </row>
    <row r="38" spans="1:20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</row>
    <row r="39" spans="1:20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2183.8863888888886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</row>
    <row r="40" spans="1:20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436.77727777777773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</row>
    <row r="41" spans="1:20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54.597159722222216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</row>
    <row r="42" spans="1:20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</row>
    <row r="43" spans="1:20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32.758295833333328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</row>
    <row r="44" spans="1:20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21.838863888888888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</row>
    <row r="45" spans="1:20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13.103318333333332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</row>
    <row r="46" spans="1:20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4.3677727777777777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</row>
    <row r="47" spans="1:20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174.7109111111111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</row>
    <row r="48" spans="1:20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738.15359944444435</v>
      </c>
      <c r="K48" s="69"/>
      <c r="L48" s="48"/>
      <c r="M48" s="48"/>
      <c r="N48" s="48"/>
      <c r="O48" s="48"/>
      <c r="P48" s="48"/>
      <c r="Q48" s="48"/>
      <c r="R48" s="48"/>
      <c r="S48" s="48"/>
      <c r="T48" s="48"/>
    </row>
    <row r="49" spans="1:20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  <c r="R49" s="48"/>
      <c r="S49" s="48"/>
      <c r="T49" s="48"/>
    </row>
    <row r="50" spans="1:20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</row>
    <row r="51" spans="1:20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59.297800000000009</v>
      </c>
      <c r="K51" s="89"/>
      <c r="L51" s="87"/>
      <c r="M51" s="87"/>
      <c r="N51" s="87"/>
      <c r="O51" s="87"/>
      <c r="P51" s="87"/>
      <c r="Q51" s="87"/>
      <c r="R51" s="87"/>
      <c r="S51" s="87"/>
      <c r="T51" s="87"/>
    </row>
    <row r="52" spans="1:20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14.33</v>
      </c>
      <c r="J52" s="65">
        <f>I52*26*0.8</f>
        <v>298.06400000000002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</row>
    <row r="53" spans="1:20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</row>
    <row r="54" spans="1:20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91"/>
      <c r="L54" s="48"/>
      <c r="M54" s="48"/>
      <c r="N54" s="48"/>
      <c r="O54" s="48"/>
      <c r="P54" s="48"/>
      <c r="Q54" s="48"/>
      <c r="R54" s="48"/>
      <c r="S54" s="48"/>
      <c r="T54" s="48"/>
    </row>
    <row r="55" spans="1:20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112"/>
      <c r="J55" s="65">
        <f>I55*0.3</f>
        <v>0</v>
      </c>
      <c r="K55" s="113"/>
      <c r="L55" s="48"/>
      <c r="M55" s="48"/>
      <c r="N55" s="48"/>
      <c r="O55" s="48"/>
      <c r="P55" s="48"/>
      <c r="Q55" s="48"/>
      <c r="R55" s="48"/>
      <c r="S55" s="48"/>
      <c r="T55" s="48"/>
    </row>
    <row r="56" spans="1:20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48"/>
      <c r="M56" s="48"/>
      <c r="N56" s="48"/>
      <c r="O56" s="48"/>
      <c r="P56" s="48"/>
      <c r="Q56" s="48"/>
      <c r="R56" s="48"/>
      <c r="S56" s="48"/>
      <c r="T56" s="48"/>
    </row>
    <row r="57" spans="1:20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357.36180000000002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</row>
    <row r="58" spans="1:20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  <c r="R58" s="48"/>
      <c r="S58" s="48"/>
      <c r="T58" s="48"/>
    </row>
    <row r="59" spans="1:20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  <c r="R59" s="48"/>
      <c r="S59" s="48"/>
      <c r="T59" s="48"/>
    </row>
    <row r="60" spans="1:20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</row>
    <row r="61" spans="1:20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355.51638888888886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</row>
    <row r="62" spans="1:20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738.15359944444435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</row>
    <row r="63" spans="1:20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357.36180000000002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</row>
    <row r="64" spans="1:20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1451.0317883333332</v>
      </c>
      <c r="K64" s="69"/>
      <c r="L64" s="87"/>
      <c r="M64" s="87"/>
      <c r="N64" s="87"/>
      <c r="O64" s="87"/>
      <c r="P64" s="87"/>
      <c r="Q64" s="87"/>
      <c r="R64" s="87"/>
      <c r="S64" s="87"/>
      <c r="T64" s="87"/>
    </row>
    <row r="65" spans="1:20" ht="14.25" customHeight="1">
      <c r="A65" s="89"/>
      <c r="B65" s="70"/>
      <c r="C65" s="70"/>
      <c r="D65" s="70"/>
      <c r="E65" s="70"/>
      <c r="F65" s="70"/>
      <c r="G65" s="70"/>
      <c r="H65" s="70"/>
      <c r="I65" s="70"/>
      <c r="J65" s="73"/>
      <c r="K65" s="69"/>
      <c r="L65" s="89"/>
      <c r="M65" s="89"/>
      <c r="N65" s="89"/>
      <c r="O65" s="89"/>
      <c r="P65" s="89"/>
      <c r="Q65" s="89"/>
      <c r="R65" s="89"/>
      <c r="S65" s="89"/>
      <c r="T65" s="89"/>
    </row>
    <row r="66" spans="1:20" ht="14.25" customHeight="1">
      <c r="A66" s="48"/>
      <c r="B66" s="156"/>
      <c r="C66" s="156"/>
      <c r="D66" s="156"/>
      <c r="E66" s="156"/>
      <c r="F66" s="156"/>
      <c r="G66" s="156"/>
      <c r="H66" s="156"/>
      <c r="I66" s="156"/>
      <c r="J66" s="156"/>
      <c r="K66" s="17"/>
      <c r="L66" s="48"/>
      <c r="M66" s="48"/>
      <c r="N66" s="48"/>
      <c r="O66" s="48"/>
      <c r="P66" s="48"/>
      <c r="Q66" s="48"/>
      <c r="R66" s="48"/>
      <c r="S66" s="48"/>
      <c r="T66" s="48"/>
    </row>
    <row r="67" spans="1:20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  <c r="R67" s="48"/>
      <c r="S67" s="48"/>
      <c r="T67" s="48"/>
    </row>
    <row r="68" spans="1:20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</row>
    <row r="69" spans="1:20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1828.37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</row>
    <row r="70" spans="1:20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7.6182083333333326</v>
      </c>
      <c r="K70" s="69"/>
      <c r="L70" s="48"/>
      <c r="M70" s="48"/>
      <c r="N70" s="48"/>
      <c r="O70" s="48"/>
      <c r="P70" s="48"/>
      <c r="Q70" s="48"/>
      <c r="R70" s="48"/>
      <c r="S70" s="48"/>
      <c r="T70" s="48"/>
    </row>
    <row r="71" spans="1:20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0.60945666666666665</v>
      </c>
      <c r="K71" s="69"/>
      <c r="L71" s="48"/>
      <c r="M71" s="48"/>
      <c r="N71" s="48"/>
      <c r="O71" s="48"/>
      <c r="P71" s="48"/>
      <c r="Q71" s="48"/>
      <c r="R71" s="48"/>
      <c r="S71" s="48"/>
      <c r="T71" s="48"/>
    </row>
    <row r="72" spans="1:20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(5/30)/12</f>
        <v>1.3888888888888888E-2</v>
      </c>
      <c r="J72" s="75">
        <f>$J$69*I72</f>
        <v>25.394027777777776</v>
      </c>
      <c r="K72" s="94" t="s">
        <v>218</v>
      </c>
      <c r="L72" s="48"/>
      <c r="M72" s="48"/>
      <c r="N72" s="48"/>
      <c r="O72" s="48"/>
      <c r="P72" s="48"/>
      <c r="Q72" s="48"/>
      <c r="R72" s="48"/>
      <c r="S72" s="48"/>
      <c r="T72" s="48"/>
    </row>
    <row r="73" spans="1:20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4.6944444444444447E-3</v>
      </c>
      <c r="J73" s="75">
        <f>$J$69*I73</f>
        <v>8.5831813888888888</v>
      </c>
      <c r="K73" s="95"/>
      <c r="L73" s="48"/>
      <c r="M73" s="48"/>
      <c r="N73" s="48"/>
      <c r="O73" s="48"/>
      <c r="P73" s="48"/>
      <c r="Q73" s="48"/>
      <c r="R73" s="48"/>
      <c r="S73" s="48"/>
      <c r="T73" s="48"/>
    </row>
    <row r="74" spans="1:20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58.507839999999995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</row>
    <row r="75" spans="1:20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5.5083333333333331E-2</v>
      </c>
      <c r="J75" s="77">
        <f>SUM(J70:J74)</f>
        <v>100.71271416666666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</row>
    <row r="76" spans="1:20" ht="14.25" customHeight="1">
      <c r="A76" s="17"/>
      <c r="B76" s="70"/>
      <c r="C76" s="70"/>
      <c r="D76" s="70"/>
      <c r="E76" s="70"/>
      <c r="F76" s="70"/>
      <c r="G76" s="70"/>
      <c r="H76" s="70"/>
      <c r="I76" s="84"/>
      <c r="J76" s="73"/>
      <c r="K76" s="69"/>
      <c r="L76" s="17"/>
      <c r="M76" s="17"/>
      <c r="N76" s="17"/>
      <c r="O76" s="17"/>
      <c r="P76" s="17"/>
      <c r="Q76" s="17"/>
      <c r="R76" s="17"/>
      <c r="S76" s="17"/>
      <c r="T76" s="17"/>
    </row>
    <row r="77" spans="1:20" ht="14.25" customHeight="1">
      <c r="A77" s="87"/>
      <c r="B77" s="157"/>
      <c r="C77" s="157"/>
      <c r="D77" s="157"/>
      <c r="E77" s="157"/>
      <c r="F77" s="157"/>
      <c r="G77" s="157"/>
      <c r="H77" s="157"/>
      <c r="I77" s="157"/>
      <c r="J77" s="157"/>
      <c r="K77" s="89"/>
      <c r="L77" s="87"/>
      <c r="M77" s="87"/>
      <c r="N77" s="87"/>
      <c r="O77" s="87"/>
      <c r="P77" s="87"/>
      <c r="Q77" s="87"/>
      <c r="R77" s="87"/>
      <c r="S77" s="87"/>
      <c r="T77" s="87"/>
    </row>
    <row r="78" spans="1:20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  <c r="R78" s="48"/>
      <c r="S78" s="48"/>
      <c r="T78" s="48"/>
    </row>
    <row r="79" spans="1:20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1828.37</v>
      </c>
      <c r="K80" s="17"/>
      <c r="L80" s="48"/>
      <c r="M80" s="48"/>
      <c r="N80" s="48"/>
      <c r="O80" s="48"/>
      <c r="P80" s="48"/>
      <c r="Q80" s="48"/>
      <c r="R80" s="48"/>
      <c r="S80" s="48"/>
      <c r="T80" s="48"/>
    </row>
    <row r="81" spans="1:20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16.929351851851848</v>
      </c>
      <c r="K81" s="97"/>
      <c r="L81" s="48"/>
      <c r="M81" s="48"/>
      <c r="N81" s="48"/>
      <c r="O81" s="48"/>
      <c r="P81" s="48"/>
      <c r="Q81" s="48"/>
      <c r="R81" s="48"/>
      <c r="S81" s="48"/>
      <c r="T81" s="48"/>
    </row>
    <row r="82" spans="1:20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30.269681111111105</v>
      </c>
      <c r="K82" s="97"/>
      <c r="L82" s="48"/>
      <c r="M82" s="48"/>
      <c r="N82" s="48"/>
      <c r="O82" s="48"/>
      <c r="P82" s="48"/>
      <c r="Q82" s="48"/>
      <c r="R82" s="48"/>
      <c r="S82" s="48"/>
      <c r="T82" s="48"/>
    </row>
    <row r="83" spans="1:20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0.38091041666666664</v>
      </c>
      <c r="K83" s="69"/>
      <c r="L83" s="48"/>
      <c r="M83" s="48"/>
      <c r="N83" s="48"/>
      <c r="O83" s="48"/>
      <c r="P83" s="48"/>
      <c r="Q83" s="48"/>
      <c r="R83" s="48"/>
      <c r="S83" s="48"/>
      <c r="T83" s="48"/>
    </row>
    <row r="84" spans="1:20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0.59422024999999989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</row>
    <row r="85" spans="1:20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0.59357666376000007</v>
      </c>
      <c r="K85" s="69"/>
      <c r="L85" s="48"/>
      <c r="M85" s="48"/>
      <c r="N85" s="48"/>
      <c r="O85" s="48"/>
      <c r="P85" s="48"/>
      <c r="Q85" s="48"/>
      <c r="R85" s="48"/>
      <c r="S85" s="48"/>
      <c r="T85" s="48"/>
    </row>
    <row r="86" spans="1:20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16.483496219165694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</row>
    <row r="87" spans="1:20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65.251236512555309</v>
      </c>
      <c r="K87" s="69"/>
      <c r="L87" s="87"/>
      <c r="M87" s="87"/>
      <c r="N87" s="87"/>
      <c r="O87" s="87"/>
      <c r="P87" s="87"/>
      <c r="Q87" s="87"/>
      <c r="R87" s="87"/>
      <c r="S87" s="87"/>
      <c r="T87" s="87"/>
    </row>
    <row r="88" spans="1:20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  <c r="R88" s="48"/>
      <c r="S88" s="48"/>
      <c r="T88" s="48"/>
    </row>
    <row r="89" spans="1:20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</row>
    <row r="90" spans="1:20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1828.37</v>
      </c>
      <c r="K90" s="17"/>
      <c r="L90" s="48"/>
      <c r="M90" s="48"/>
      <c r="N90" s="48"/>
      <c r="O90" s="48"/>
      <c r="P90" s="48"/>
      <c r="Q90" s="48"/>
      <c r="R90" s="48"/>
      <c r="S90" s="48"/>
      <c r="T90" s="48"/>
    </row>
    <row r="91" spans="1:20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48"/>
      <c r="M91" s="48"/>
      <c r="N91" s="48"/>
      <c r="O91" s="48"/>
      <c r="P91" s="48"/>
      <c r="Q91" s="48"/>
      <c r="R91" s="48"/>
      <c r="S91" s="48"/>
      <c r="T91" s="48"/>
    </row>
    <row r="92" spans="1:20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</row>
    <row r="93" spans="1:20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  <c r="R93" s="48"/>
      <c r="S93" s="48"/>
      <c r="T93" s="48"/>
    </row>
    <row r="94" spans="1:20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  <c r="R94" s="48"/>
      <c r="S94" s="48"/>
      <c r="T94" s="48"/>
    </row>
    <row r="95" spans="1:20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</row>
    <row r="96" spans="1:20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65.251236512555309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</row>
    <row r="97" spans="1:20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</row>
    <row r="98" spans="1:20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65.251236512555309</v>
      </c>
      <c r="K98" s="69"/>
      <c r="L98" s="87"/>
      <c r="M98" s="87"/>
      <c r="N98" s="87"/>
      <c r="O98" s="87"/>
      <c r="P98" s="87"/>
      <c r="Q98" s="87"/>
      <c r="R98" s="87"/>
      <c r="S98" s="87"/>
      <c r="T98" s="87"/>
    </row>
    <row r="99" spans="1:20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  <c r="R99" s="48"/>
      <c r="S99" s="48"/>
      <c r="T99" s="48"/>
    </row>
    <row r="100" spans="1:20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</row>
    <row r="101" spans="1:20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</row>
    <row r="102" spans="1:20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</row>
    <row r="103" spans="1:20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'Uniforme-EPI'!F368</f>
        <v>0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</row>
    <row r="104" spans="1:20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</row>
    <row r="105" spans="1:20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'Uniforme-EPI'!F380</f>
        <v>0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</row>
    <row r="106" spans="1:20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</row>
    <row r="107" spans="1:20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</row>
    <row r="108" spans="1:20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  <c r="M108" s="48"/>
      <c r="N108" s="48"/>
      <c r="O108" s="48"/>
      <c r="P108" s="48"/>
      <c r="Q108" s="48"/>
      <c r="R108" s="48"/>
      <c r="S108" s="48"/>
      <c r="T108" s="48"/>
    </row>
    <row r="109" spans="1:20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  <c r="R109" s="48"/>
      <c r="S109" s="48"/>
      <c r="T109" s="48"/>
    </row>
    <row r="110" spans="1:20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  <c r="R110" s="48"/>
      <c r="S110" s="48"/>
      <c r="T110" s="48"/>
    </row>
    <row r="111" spans="1:20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  <c r="R111" s="48"/>
      <c r="S111" s="48"/>
      <c r="T111" s="48"/>
    </row>
    <row r="112" spans="1:20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  <c r="R112" s="48"/>
      <c r="S112" s="48"/>
      <c r="T112" s="48"/>
    </row>
    <row r="113" spans="1:20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  <c r="R113" s="48"/>
      <c r="S113" s="48"/>
      <c r="T113" s="48"/>
    </row>
    <row r="114" spans="1:20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  <c r="R114" s="48"/>
      <c r="S114" s="48"/>
      <c r="T114" s="48"/>
    </row>
    <row r="115" spans="1:20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</row>
    <row r="116" spans="1:20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</row>
    <row r="117" spans="1:20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106.55770326842953</v>
      </c>
      <c r="K117" s="69"/>
      <c r="L117" s="48"/>
      <c r="M117" s="48"/>
      <c r="N117" s="48"/>
      <c r="O117" s="48"/>
      <c r="P117" s="48"/>
      <c r="Q117" s="48"/>
      <c r="R117" s="48"/>
      <c r="S117" s="48"/>
      <c r="T117" s="48"/>
    </row>
    <row r="118" spans="1:20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48"/>
      <c r="M118" s="48"/>
      <c r="N118" s="48"/>
      <c r="O118" s="48"/>
      <c r="P118" s="48"/>
      <c r="Q118" s="48"/>
      <c r="R118" s="48"/>
      <c r="S118" s="48"/>
      <c r="T118" s="48"/>
    </row>
    <row r="119" spans="1:20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106.55770326842953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</row>
    <row r="120" spans="1:20" ht="14.25" customHeight="1">
      <c r="A120" s="17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ht="14.25" customHeight="1">
      <c r="A121" s="17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  <c r="R122" s="48"/>
      <c r="S122" s="48"/>
      <c r="T122" s="48"/>
    </row>
    <row r="123" spans="1:20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  <c r="R123" s="48"/>
      <c r="S123" s="48"/>
      <c r="T123" s="48"/>
    </row>
    <row r="124" spans="1:20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1828.37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</row>
    <row r="125" spans="1:20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1451.0317883333332</v>
      </c>
      <c r="K125" s="17"/>
      <c r="L125" s="48"/>
      <c r="M125" s="48"/>
      <c r="N125" s="48"/>
      <c r="O125" s="48"/>
      <c r="P125" s="48"/>
      <c r="Q125" s="48"/>
      <c r="R125" s="48"/>
      <c r="S125" s="48"/>
      <c r="T125" s="48"/>
    </row>
    <row r="126" spans="1:20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100.71271416666666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</row>
    <row r="127" spans="1:20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65.251236512555309</v>
      </c>
      <c r="K127" s="17"/>
      <c r="L127" s="48"/>
      <c r="M127" s="48"/>
      <c r="N127" s="48"/>
      <c r="O127" s="48"/>
      <c r="P127" s="48"/>
      <c r="Q127" s="48"/>
      <c r="R127" s="48"/>
      <c r="S127" s="48"/>
      <c r="T127" s="48"/>
    </row>
    <row r="128" spans="1:20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</row>
    <row r="129" spans="1:20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3445.365739012555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</row>
    <row r="130" spans="1:20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106.55770326842953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</row>
    <row r="131" spans="1:20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3551.9234422809845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</row>
    <row r="132" spans="1:20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3551.9234422809845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</row>
    <row r="133" spans="1:20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</row>
    <row r="134" spans="1:20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1.9426721299742311</v>
      </c>
      <c r="K134" s="69"/>
      <c r="L134" s="48"/>
      <c r="M134" s="48"/>
      <c r="N134" s="48"/>
      <c r="O134" s="48"/>
      <c r="P134" s="48"/>
      <c r="Q134" s="48"/>
      <c r="R134" s="48"/>
      <c r="S134" s="48"/>
      <c r="T134" s="48"/>
    </row>
    <row r="135" spans="1:20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  <c r="R135" s="48"/>
      <c r="S135" s="48"/>
      <c r="T135" s="48"/>
    </row>
    <row r="136" spans="1:20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  <c r="R136" s="48"/>
      <c r="S136" s="48"/>
      <c r="T136" s="48"/>
    </row>
    <row r="137" spans="1:20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  <c r="R137" s="48"/>
      <c r="S137" s="48"/>
      <c r="T137" s="48"/>
    </row>
    <row r="138" spans="1:20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</row>
    <row r="139" spans="1:20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</row>
    <row r="140" spans="1:20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</row>
    <row r="141" spans="1:20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</row>
    <row r="142" spans="1:20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</row>
    <row r="143" spans="1:20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</row>
    <row r="144" spans="1:20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</row>
    <row r="145" spans="1:20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</row>
    <row r="146" spans="1:20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</row>
    <row r="147" spans="1:20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</row>
    <row r="148" spans="1:20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</row>
    <row r="149" spans="1:20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</row>
    <row r="150" spans="1:20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</row>
    <row r="151" spans="1:20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</row>
    <row r="152" spans="1:20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</row>
    <row r="153" spans="1:20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</row>
    <row r="154" spans="1:20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</row>
    <row r="155" spans="1:20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</row>
    <row r="156" spans="1:20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</row>
    <row r="157" spans="1:20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</row>
    <row r="158" spans="1:20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</row>
    <row r="159" spans="1:20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</row>
    <row r="160" spans="1:20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</row>
    <row r="161" spans="1:20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</row>
    <row r="162" spans="1:20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</row>
    <row r="163" spans="1:20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</row>
    <row r="164" spans="1:20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</row>
    <row r="165" spans="1:20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</row>
    <row r="166" spans="1:20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</row>
    <row r="167" spans="1:20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</row>
    <row r="168" spans="1:20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</row>
    <row r="169" spans="1:20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</row>
    <row r="170" spans="1:20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</row>
    <row r="171" spans="1:20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</row>
    <row r="172" spans="1:20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</row>
    <row r="173" spans="1:20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</row>
    <row r="174" spans="1:20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</row>
    <row r="175" spans="1:20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</row>
    <row r="176" spans="1:20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</row>
    <row r="177" spans="1:20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</row>
    <row r="178" spans="1:20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</row>
    <row r="179" spans="1:20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</row>
    <row r="180" spans="1:20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</row>
    <row r="181" spans="1:20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</row>
    <row r="182" spans="1:20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</row>
    <row r="183" spans="1:20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</row>
    <row r="184" spans="1:20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</row>
    <row r="185" spans="1:20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</row>
    <row r="186" spans="1:20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</row>
    <row r="187" spans="1:20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</row>
    <row r="188" spans="1:20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</row>
    <row r="189" spans="1:20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</row>
    <row r="190" spans="1:20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</row>
    <row r="191" spans="1:20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</row>
    <row r="192" spans="1:20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</row>
    <row r="193" spans="1:20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</row>
    <row r="194" spans="1:20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</row>
    <row r="195" spans="1:20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</row>
    <row r="196" spans="1:20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</row>
    <row r="197" spans="1:20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</row>
    <row r="198" spans="1:20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</row>
    <row r="199" spans="1:20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</row>
    <row r="200" spans="1:20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</row>
    <row r="201" spans="1:20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</row>
    <row r="202" spans="1:20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</row>
    <row r="203" spans="1:20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</row>
    <row r="204" spans="1:20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</row>
    <row r="205" spans="1:20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</row>
    <row r="206" spans="1:20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</row>
    <row r="207" spans="1:20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</row>
    <row r="208" spans="1:20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</row>
    <row r="209" spans="1:20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</row>
    <row r="210" spans="1:20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</row>
    <row r="211" spans="1:20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</row>
    <row r="212" spans="1:20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</row>
    <row r="213" spans="1:20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</row>
    <row r="214" spans="1:20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</row>
    <row r="215" spans="1:20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</row>
    <row r="216" spans="1:20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</row>
    <row r="217" spans="1:20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</row>
    <row r="218" spans="1:20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</row>
    <row r="219" spans="1:20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</row>
    <row r="220" spans="1:20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</row>
    <row r="221" spans="1:20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</row>
    <row r="222" spans="1:20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</row>
    <row r="223" spans="1:20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</row>
    <row r="224" spans="1:20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</row>
    <row r="225" spans="1:20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</row>
    <row r="226" spans="1:20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</row>
    <row r="227" spans="1:20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</row>
    <row r="228" spans="1:20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</row>
    <row r="229" spans="1:20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</row>
    <row r="230" spans="1:20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</row>
    <row r="231" spans="1:20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</row>
    <row r="232" spans="1:20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</row>
    <row r="233" spans="1:20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</row>
    <row r="234" spans="1:20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</row>
    <row r="235" spans="1:20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</row>
    <row r="236" spans="1:20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</row>
    <row r="237" spans="1:20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</row>
    <row r="238" spans="1:20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</row>
    <row r="239" spans="1:20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</row>
    <row r="240" spans="1:20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</row>
    <row r="241" spans="1:20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</row>
    <row r="242" spans="1:20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</row>
    <row r="243" spans="1:20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</row>
    <row r="244" spans="1:20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</row>
    <row r="245" spans="1:20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</row>
    <row r="246" spans="1:20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</row>
    <row r="247" spans="1:20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</row>
    <row r="248" spans="1:20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</row>
    <row r="249" spans="1:20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</row>
    <row r="250" spans="1:20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</row>
    <row r="251" spans="1:20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</row>
    <row r="252" spans="1:20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</row>
    <row r="253" spans="1:20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</row>
    <row r="254" spans="1:20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</row>
    <row r="255" spans="1:20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</row>
    <row r="256" spans="1:20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</row>
    <row r="257" spans="1:20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</row>
    <row r="258" spans="1:20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</row>
    <row r="259" spans="1:20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</row>
    <row r="260" spans="1:20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</row>
    <row r="261" spans="1:20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</row>
    <row r="262" spans="1:20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</row>
    <row r="263" spans="1:20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</row>
    <row r="264" spans="1:20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</row>
    <row r="265" spans="1:20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</row>
    <row r="266" spans="1:20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</row>
    <row r="267" spans="1:20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</row>
    <row r="268" spans="1:20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</row>
    <row r="269" spans="1:20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</row>
    <row r="270" spans="1:20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</row>
    <row r="271" spans="1:20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</row>
    <row r="272" spans="1:20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</row>
    <row r="273" spans="1:20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</row>
    <row r="274" spans="1:20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</row>
    <row r="275" spans="1:20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</row>
    <row r="276" spans="1:20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</row>
    <row r="277" spans="1:20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</row>
    <row r="278" spans="1:20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</row>
    <row r="279" spans="1:20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</row>
    <row r="280" spans="1:20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</row>
    <row r="281" spans="1:20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</row>
    <row r="282" spans="1:20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</row>
    <row r="283" spans="1:20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</row>
    <row r="284" spans="1:20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</row>
    <row r="285" spans="1:20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</row>
    <row r="286" spans="1:20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</row>
    <row r="287" spans="1:20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</row>
    <row r="288" spans="1:20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</row>
    <row r="289" spans="1:20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</row>
    <row r="290" spans="1:20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</row>
    <row r="291" spans="1:20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</row>
    <row r="292" spans="1:20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</row>
    <row r="293" spans="1:20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</row>
    <row r="294" spans="1:20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</row>
    <row r="295" spans="1:20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</row>
    <row r="296" spans="1:20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</row>
    <row r="297" spans="1:20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</row>
    <row r="298" spans="1:20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</row>
    <row r="299" spans="1:20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</row>
    <row r="300" spans="1:20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</row>
    <row r="301" spans="1:20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</row>
    <row r="302" spans="1:20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</row>
    <row r="303" spans="1:20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</row>
    <row r="304" spans="1:20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</row>
    <row r="305" spans="1:20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</row>
    <row r="306" spans="1:20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</row>
    <row r="307" spans="1:20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</row>
    <row r="308" spans="1:20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</row>
    <row r="309" spans="1:20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</row>
    <row r="310" spans="1:20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</row>
    <row r="311" spans="1:20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</row>
    <row r="312" spans="1:20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</row>
    <row r="313" spans="1:20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</row>
    <row r="314" spans="1:20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</row>
    <row r="315" spans="1:20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</row>
    <row r="316" spans="1:20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</row>
    <row r="317" spans="1:20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</row>
    <row r="318" spans="1:20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</row>
    <row r="319" spans="1:20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</row>
    <row r="320" spans="1:20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</row>
    <row r="321" spans="1:20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</row>
    <row r="322" spans="1:20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</row>
    <row r="323" spans="1:20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</row>
    <row r="324" spans="1:20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</row>
    <row r="325" spans="1:20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</row>
    <row r="326" spans="1:20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</row>
    <row r="327" spans="1:20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</row>
    <row r="328" spans="1:20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</row>
    <row r="329" spans="1:20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</row>
    <row r="330" spans="1:20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</row>
    <row r="331" spans="1:20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</row>
    <row r="332" spans="1:20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</row>
    <row r="333" spans="1:20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</row>
    <row r="334" spans="1:20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</row>
    <row r="335" spans="1:20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</row>
    <row r="336" spans="1:20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</row>
    <row r="337" spans="1:20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</row>
    <row r="338" spans="1:20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</row>
    <row r="339" spans="1:20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</row>
    <row r="340" spans="1:20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</row>
    <row r="341" spans="1:20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</row>
    <row r="342" spans="1:20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</row>
    <row r="343" spans="1:20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</row>
    <row r="344" spans="1:20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</row>
    <row r="345" spans="1:20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</row>
    <row r="346" spans="1:20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</row>
    <row r="347" spans="1:20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</row>
    <row r="348" spans="1:20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</row>
    <row r="349" spans="1:20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</row>
    <row r="350" spans="1:20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</row>
    <row r="351" spans="1:20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</row>
    <row r="352" spans="1:20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</row>
    <row r="353" spans="1:20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</row>
    <row r="354" spans="1:20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</row>
    <row r="355" spans="1:20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</row>
    <row r="356" spans="1:20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</row>
    <row r="357" spans="1:20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</row>
    <row r="358" spans="1:20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</row>
    <row r="359" spans="1:20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</row>
    <row r="360" spans="1:20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</row>
    <row r="361" spans="1:20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</row>
    <row r="362" spans="1:20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</row>
    <row r="363" spans="1:20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</row>
    <row r="364" spans="1:20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</row>
    <row r="365" spans="1:20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</row>
    <row r="366" spans="1:20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</row>
    <row r="367" spans="1:20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</row>
    <row r="368" spans="1:20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</row>
    <row r="369" spans="1:20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</row>
    <row r="370" spans="1:20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</row>
    <row r="371" spans="1:20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</row>
    <row r="372" spans="1:20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</row>
    <row r="373" spans="1:20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</row>
    <row r="374" spans="1:20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</row>
    <row r="375" spans="1:20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</row>
    <row r="376" spans="1:20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</row>
    <row r="377" spans="1:20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</row>
    <row r="378" spans="1:20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</row>
    <row r="379" spans="1:20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</row>
    <row r="380" spans="1:20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</row>
    <row r="381" spans="1:20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</row>
    <row r="382" spans="1:20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</row>
    <row r="383" spans="1:20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</row>
    <row r="384" spans="1:20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</row>
    <row r="385" spans="1:20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</row>
    <row r="386" spans="1:20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</row>
    <row r="387" spans="1:20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</row>
    <row r="388" spans="1:20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</row>
    <row r="389" spans="1:20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</row>
    <row r="390" spans="1:20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</row>
    <row r="391" spans="1:20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</row>
    <row r="392" spans="1:20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</row>
    <row r="393" spans="1:20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</row>
    <row r="394" spans="1:20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</row>
    <row r="395" spans="1:20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</row>
    <row r="396" spans="1:20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</row>
    <row r="397" spans="1:20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</row>
    <row r="398" spans="1:20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</row>
    <row r="399" spans="1:20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</row>
    <row r="400" spans="1:20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</row>
    <row r="401" spans="1:20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</row>
    <row r="402" spans="1:20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</row>
    <row r="403" spans="1:20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</row>
    <row r="404" spans="1:20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</row>
    <row r="405" spans="1:20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</row>
    <row r="406" spans="1:20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</row>
    <row r="407" spans="1:20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</row>
    <row r="408" spans="1:20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</row>
    <row r="409" spans="1:20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</row>
    <row r="410" spans="1:20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</row>
    <row r="411" spans="1:20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</row>
    <row r="412" spans="1:20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</row>
    <row r="413" spans="1:20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</row>
    <row r="414" spans="1:20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</row>
    <row r="415" spans="1:20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</row>
    <row r="416" spans="1:20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</row>
    <row r="417" spans="1:20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</row>
    <row r="418" spans="1:20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</row>
    <row r="419" spans="1:20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</row>
    <row r="420" spans="1:20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</row>
    <row r="421" spans="1:20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</row>
    <row r="422" spans="1:20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</row>
    <row r="423" spans="1:20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</row>
    <row r="424" spans="1:20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</row>
    <row r="425" spans="1:20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</row>
    <row r="426" spans="1:20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</row>
    <row r="427" spans="1:20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</row>
    <row r="428" spans="1:20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</row>
    <row r="429" spans="1:20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</row>
    <row r="430" spans="1:20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</row>
    <row r="431" spans="1:20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</row>
    <row r="432" spans="1:20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</row>
    <row r="433" spans="1:20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</row>
    <row r="434" spans="1:20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</row>
    <row r="435" spans="1:20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</row>
    <row r="436" spans="1:20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</row>
    <row r="437" spans="1:20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</row>
    <row r="438" spans="1:20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</row>
    <row r="439" spans="1:20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</row>
    <row r="440" spans="1:20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</row>
    <row r="441" spans="1:20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</row>
    <row r="442" spans="1:20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</row>
    <row r="443" spans="1:20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</row>
    <row r="444" spans="1:20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</row>
    <row r="445" spans="1:20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</row>
    <row r="446" spans="1:20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</row>
    <row r="447" spans="1:20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</row>
    <row r="448" spans="1:20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</row>
    <row r="449" spans="1:20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</row>
    <row r="450" spans="1:20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</row>
    <row r="451" spans="1:20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</row>
    <row r="452" spans="1:20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</row>
    <row r="453" spans="1:20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</row>
    <row r="454" spans="1:20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</row>
    <row r="455" spans="1:20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</row>
    <row r="456" spans="1:20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</row>
    <row r="457" spans="1:20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</row>
    <row r="458" spans="1:20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</row>
    <row r="459" spans="1:20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</row>
    <row r="460" spans="1:20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</row>
    <row r="461" spans="1:20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</row>
    <row r="462" spans="1:20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</row>
    <row r="463" spans="1:20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</row>
    <row r="464" spans="1:20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</row>
    <row r="465" spans="1:20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</row>
    <row r="466" spans="1:20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</row>
    <row r="467" spans="1:20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</row>
    <row r="468" spans="1:20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</row>
    <row r="469" spans="1:20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</row>
    <row r="470" spans="1:20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</row>
    <row r="471" spans="1:20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</row>
    <row r="472" spans="1:20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</row>
    <row r="473" spans="1:20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</row>
    <row r="474" spans="1:20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</row>
    <row r="475" spans="1:20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</row>
    <row r="476" spans="1:20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</row>
    <row r="477" spans="1:20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</row>
    <row r="478" spans="1:20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</row>
    <row r="479" spans="1:20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</row>
    <row r="480" spans="1:20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</row>
    <row r="481" spans="1:20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</row>
    <row r="482" spans="1:20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</row>
    <row r="483" spans="1:20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</row>
    <row r="484" spans="1:20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</row>
    <row r="485" spans="1:20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</row>
    <row r="486" spans="1:20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</row>
    <row r="487" spans="1:20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</row>
    <row r="488" spans="1:20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</row>
    <row r="489" spans="1:20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</row>
    <row r="490" spans="1:20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</row>
    <row r="491" spans="1:20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</row>
    <row r="492" spans="1:20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</row>
    <row r="493" spans="1:20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</row>
    <row r="494" spans="1:20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</row>
    <row r="495" spans="1:20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</row>
    <row r="496" spans="1:20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</row>
    <row r="497" spans="1:20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</row>
    <row r="498" spans="1:20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</row>
    <row r="499" spans="1:20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</row>
    <row r="500" spans="1:20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</row>
    <row r="501" spans="1:20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</row>
    <row r="502" spans="1:20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</row>
    <row r="503" spans="1:20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</row>
    <row r="504" spans="1:20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</row>
    <row r="505" spans="1:20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</row>
    <row r="506" spans="1:20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</row>
    <row r="507" spans="1:20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</row>
    <row r="508" spans="1:20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</row>
    <row r="509" spans="1:20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</row>
    <row r="510" spans="1:20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</row>
    <row r="511" spans="1:20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</row>
    <row r="512" spans="1:20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</row>
    <row r="513" spans="1:20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</row>
    <row r="514" spans="1:20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</row>
    <row r="515" spans="1:20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</row>
    <row r="516" spans="1:20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</row>
    <row r="517" spans="1:20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</row>
    <row r="518" spans="1:20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</row>
    <row r="519" spans="1:20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</row>
    <row r="520" spans="1:20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</row>
    <row r="521" spans="1:20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</row>
    <row r="522" spans="1:20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</row>
    <row r="523" spans="1:20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</row>
    <row r="524" spans="1:20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</row>
    <row r="525" spans="1:20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</row>
    <row r="526" spans="1:20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</row>
    <row r="527" spans="1:20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</row>
    <row r="528" spans="1:20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</row>
    <row r="529" spans="1:20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</row>
    <row r="530" spans="1:20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</row>
    <row r="531" spans="1:20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</row>
    <row r="532" spans="1:20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</row>
    <row r="533" spans="1:20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</row>
    <row r="534" spans="1:20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</row>
    <row r="535" spans="1:20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</row>
    <row r="536" spans="1:20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</row>
    <row r="537" spans="1:20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</row>
    <row r="538" spans="1:20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</row>
    <row r="539" spans="1:20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</row>
    <row r="540" spans="1:20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</row>
    <row r="541" spans="1:20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</row>
    <row r="542" spans="1:20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</row>
    <row r="543" spans="1:20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</row>
    <row r="544" spans="1:20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</row>
    <row r="545" spans="1:20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</row>
    <row r="546" spans="1:20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</row>
    <row r="547" spans="1:20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</row>
    <row r="548" spans="1:20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</row>
    <row r="549" spans="1:20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</row>
    <row r="550" spans="1:20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</row>
    <row r="551" spans="1:20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</row>
    <row r="552" spans="1:20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</row>
    <row r="553" spans="1:20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</row>
    <row r="554" spans="1:20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</row>
    <row r="555" spans="1:20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</row>
    <row r="556" spans="1:20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</row>
    <row r="557" spans="1:20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</row>
    <row r="558" spans="1:20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</row>
    <row r="559" spans="1:20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</row>
    <row r="560" spans="1:20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</row>
    <row r="561" spans="1:20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</row>
    <row r="562" spans="1:20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</row>
    <row r="563" spans="1:20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</row>
    <row r="564" spans="1:20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</row>
    <row r="565" spans="1:20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</row>
    <row r="566" spans="1:20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</row>
    <row r="567" spans="1:20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</row>
    <row r="568" spans="1:20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</row>
    <row r="569" spans="1:20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</row>
    <row r="570" spans="1:20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</row>
    <row r="571" spans="1:20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</row>
    <row r="572" spans="1:20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</row>
    <row r="573" spans="1:20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</row>
    <row r="574" spans="1:20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</row>
    <row r="575" spans="1:20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</row>
    <row r="576" spans="1:20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</row>
    <row r="577" spans="1:20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</row>
    <row r="578" spans="1:20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</row>
    <row r="579" spans="1:20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</row>
    <row r="580" spans="1:20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</row>
    <row r="581" spans="1:20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</row>
    <row r="582" spans="1:20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</row>
    <row r="583" spans="1:20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</row>
    <row r="584" spans="1:20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</row>
    <row r="585" spans="1:20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</row>
    <row r="586" spans="1:20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</row>
    <row r="587" spans="1:20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</row>
    <row r="588" spans="1:20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</row>
    <row r="589" spans="1:20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</row>
    <row r="590" spans="1:20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</row>
    <row r="591" spans="1:20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</row>
    <row r="592" spans="1:20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</row>
    <row r="593" spans="1:20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</row>
    <row r="594" spans="1:20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</row>
    <row r="595" spans="1:20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</row>
    <row r="596" spans="1:20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</row>
    <row r="597" spans="1:20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</row>
    <row r="598" spans="1:20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</row>
    <row r="599" spans="1:20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</row>
    <row r="600" spans="1:20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</row>
    <row r="601" spans="1:20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</row>
    <row r="602" spans="1:20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</row>
    <row r="603" spans="1:20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</row>
    <row r="604" spans="1:20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</row>
    <row r="605" spans="1:20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</row>
    <row r="606" spans="1:20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</row>
    <row r="607" spans="1:20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</row>
    <row r="608" spans="1:20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</row>
    <row r="609" spans="1:20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</row>
    <row r="610" spans="1:20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</row>
    <row r="611" spans="1:20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</row>
    <row r="612" spans="1:20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</row>
    <row r="613" spans="1:20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</row>
    <row r="614" spans="1:20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</row>
    <row r="615" spans="1:20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</row>
    <row r="616" spans="1:20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</row>
    <row r="617" spans="1:20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</row>
    <row r="618" spans="1:20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</row>
    <row r="619" spans="1:20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</row>
    <row r="620" spans="1:20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</row>
    <row r="621" spans="1:20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</row>
    <row r="622" spans="1:20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</row>
    <row r="623" spans="1:20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</row>
    <row r="624" spans="1:20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</row>
    <row r="625" spans="1:20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</row>
    <row r="626" spans="1:20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</row>
    <row r="627" spans="1:20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</row>
    <row r="628" spans="1:20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</row>
    <row r="629" spans="1:20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</row>
    <row r="630" spans="1:20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</row>
    <row r="631" spans="1:20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</row>
    <row r="632" spans="1:20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</row>
    <row r="633" spans="1:20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</row>
    <row r="634" spans="1:20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</row>
    <row r="635" spans="1:20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</row>
    <row r="636" spans="1:20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</row>
    <row r="637" spans="1:20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</row>
    <row r="638" spans="1:20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</row>
    <row r="639" spans="1:20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</row>
    <row r="640" spans="1:20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</row>
    <row r="641" spans="1:20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</row>
    <row r="642" spans="1:20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</row>
    <row r="643" spans="1:20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</row>
    <row r="644" spans="1:20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</row>
    <row r="645" spans="1:20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</row>
    <row r="646" spans="1:20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</row>
    <row r="647" spans="1:20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</row>
    <row r="648" spans="1:20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</row>
    <row r="649" spans="1:20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</row>
    <row r="650" spans="1:20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</row>
    <row r="651" spans="1:20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</row>
    <row r="652" spans="1:20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</row>
    <row r="653" spans="1:20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</row>
    <row r="654" spans="1:20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</row>
    <row r="655" spans="1:20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</row>
    <row r="656" spans="1:20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</row>
    <row r="657" spans="1:20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</row>
    <row r="658" spans="1:20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</row>
    <row r="659" spans="1:20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</row>
    <row r="660" spans="1:20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</row>
    <row r="661" spans="1:20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</row>
    <row r="662" spans="1:20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</row>
    <row r="663" spans="1:20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</row>
    <row r="664" spans="1:20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</row>
    <row r="665" spans="1:20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</row>
    <row r="666" spans="1:20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</row>
    <row r="667" spans="1:20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</row>
    <row r="668" spans="1:20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</row>
    <row r="669" spans="1:20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</row>
    <row r="670" spans="1:20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</row>
    <row r="671" spans="1:20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</row>
    <row r="672" spans="1:20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</row>
    <row r="673" spans="1:20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</row>
    <row r="674" spans="1:20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</row>
    <row r="675" spans="1:20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</row>
    <row r="676" spans="1:20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</row>
    <row r="677" spans="1:20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</row>
    <row r="678" spans="1:20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</row>
    <row r="679" spans="1:20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</row>
    <row r="680" spans="1:20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</row>
    <row r="681" spans="1:20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</row>
    <row r="682" spans="1:20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</row>
    <row r="683" spans="1:20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</row>
    <row r="684" spans="1:20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</row>
    <row r="685" spans="1:20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</row>
    <row r="686" spans="1:20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</row>
    <row r="687" spans="1:20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</row>
    <row r="688" spans="1:20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</row>
    <row r="689" spans="1:20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</row>
    <row r="690" spans="1:20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</row>
    <row r="691" spans="1:20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</row>
    <row r="692" spans="1:20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</row>
    <row r="693" spans="1:20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</row>
    <row r="694" spans="1:20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</row>
    <row r="695" spans="1:20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</row>
    <row r="696" spans="1:20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</row>
    <row r="697" spans="1:20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</row>
    <row r="698" spans="1:20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</row>
    <row r="699" spans="1:20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</row>
    <row r="700" spans="1:20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</row>
    <row r="701" spans="1:20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</row>
    <row r="702" spans="1:20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</row>
    <row r="703" spans="1:20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</row>
    <row r="704" spans="1:20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</row>
    <row r="705" spans="1:20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</row>
    <row r="706" spans="1:20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</row>
    <row r="707" spans="1:20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</row>
    <row r="708" spans="1:20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</row>
    <row r="709" spans="1:20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</row>
    <row r="710" spans="1:20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</row>
    <row r="711" spans="1:20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</row>
    <row r="712" spans="1:20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</row>
    <row r="713" spans="1:20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</row>
    <row r="714" spans="1:20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</row>
    <row r="715" spans="1:20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</row>
    <row r="716" spans="1:20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</row>
    <row r="717" spans="1:20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</row>
    <row r="718" spans="1:20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</row>
    <row r="719" spans="1:20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</row>
    <row r="720" spans="1:20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</row>
    <row r="721" spans="1:20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</row>
    <row r="722" spans="1:20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</row>
    <row r="723" spans="1:20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</row>
    <row r="724" spans="1:20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</row>
    <row r="725" spans="1:20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</row>
    <row r="726" spans="1:20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</row>
    <row r="727" spans="1:20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</row>
    <row r="728" spans="1:20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</row>
    <row r="729" spans="1:20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</row>
    <row r="730" spans="1:20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</row>
    <row r="731" spans="1:20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</row>
    <row r="732" spans="1:20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</row>
    <row r="733" spans="1:20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</row>
    <row r="734" spans="1:20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</row>
    <row r="735" spans="1:20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</row>
    <row r="736" spans="1:20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</row>
    <row r="737" spans="1:20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</row>
    <row r="738" spans="1:20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</row>
    <row r="739" spans="1:20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</row>
    <row r="740" spans="1:20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</row>
    <row r="741" spans="1:20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</row>
    <row r="742" spans="1:20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</row>
    <row r="743" spans="1:20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</row>
    <row r="744" spans="1:20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</row>
    <row r="745" spans="1:20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</row>
    <row r="746" spans="1:20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</row>
    <row r="747" spans="1:20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</row>
    <row r="748" spans="1:20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</row>
    <row r="749" spans="1:20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</row>
    <row r="750" spans="1:20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</row>
    <row r="751" spans="1:20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</row>
    <row r="752" spans="1:20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</row>
    <row r="753" spans="1:20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</row>
    <row r="754" spans="1:20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</row>
    <row r="755" spans="1:20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</row>
    <row r="756" spans="1:20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</row>
    <row r="757" spans="1:20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</row>
    <row r="758" spans="1:20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</row>
    <row r="759" spans="1:20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</row>
    <row r="760" spans="1:20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</row>
    <row r="761" spans="1:20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</row>
    <row r="762" spans="1:20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</row>
    <row r="763" spans="1:20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</row>
    <row r="764" spans="1:20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</row>
    <row r="765" spans="1:20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</row>
    <row r="766" spans="1:20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</row>
    <row r="767" spans="1:20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</row>
    <row r="768" spans="1:20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</row>
    <row r="769" spans="1:20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</row>
    <row r="770" spans="1:20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</row>
    <row r="771" spans="1:20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</row>
    <row r="772" spans="1:20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</row>
    <row r="773" spans="1:20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</row>
    <row r="774" spans="1:20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</row>
    <row r="775" spans="1:20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</row>
    <row r="776" spans="1:20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</row>
    <row r="777" spans="1:20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</row>
    <row r="778" spans="1:20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</row>
    <row r="779" spans="1:20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</row>
    <row r="780" spans="1:20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</row>
    <row r="781" spans="1:20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</row>
    <row r="782" spans="1:20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</row>
    <row r="783" spans="1:20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</row>
    <row r="784" spans="1:20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</row>
    <row r="785" spans="1:20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</row>
    <row r="786" spans="1:20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</row>
    <row r="787" spans="1:20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</row>
    <row r="788" spans="1:20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</row>
    <row r="789" spans="1:20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</row>
    <row r="790" spans="1:20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</row>
    <row r="791" spans="1:20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</row>
    <row r="792" spans="1:20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</row>
    <row r="793" spans="1:20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</row>
    <row r="794" spans="1:20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</row>
    <row r="795" spans="1:20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</row>
    <row r="796" spans="1:20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</row>
    <row r="797" spans="1:20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</row>
    <row r="798" spans="1:20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</row>
    <row r="799" spans="1:20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</row>
    <row r="800" spans="1:20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</row>
    <row r="801" spans="1:20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</row>
    <row r="802" spans="1:20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</row>
    <row r="803" spans="1:20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</row>
    <row r="804" spans="1:20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</row>
    <row r="805" spans="1:20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</row>
    <row r="806" spans="1:20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</row>
    <row r="807" spans="1:20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</row>
    <row r="808" spans="1:20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</row>
    <row r="809" spans="1:20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</row>
    <row r="810" spans="1:20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</row>
    <row r="811" spans="1:20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</row>
    <row r="812" spans="1:20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</row>
    <row r="813" spans="1:20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</row>
    <row r="814" spans="1:20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</row>
    <row r="815" spans="1:20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</row>
    <row r="816" spans="1:20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</row>
    <row r="817" spans="1:20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</row>
    <row r="818" spans="1:20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</row>
    <row r="819" spans="1:20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</row>
    <row r="820" spans="1:20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</row>
    <row r="821" spans="1:20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</row>
    <row r="822" spans="1:20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</row>
    <row r="823" spans="1:20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</row>
    <row r="824" spans="1:20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</row>
    <row r="825" spans="1:20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</row>
    <row r="826" spans="1:20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</row>
    <row r="827" spans="1:20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</row>
    <row r="828" spans="1:20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</row>
    <row r="829" spans="1:20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</row>
    <row r="830" spans="1:20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</row>
    <row r="831" spans="1:20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</row>
    <row r="832" spans="1:20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</row>
    <row r="833" spans="1:20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</row>
    <row r="834" spans="1:20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</row>
    <row r="835" spans="1:20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</row>
    <row r="836" spans="1:20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</row>
    <row r="837" spans="1:20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</row>
    <row r="838" spans="1:20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</row>
    <row r="839" spans="1:20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</row>
    <row r="840" spans="1:20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</row>
    <row r="841" spans="1:20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</row>
    <row r="842" spans="1:20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</row>
    <row r="843" spans="1:20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</row>
    <row r="844" spans="1:20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</row>
    <row r="845" spans="1:20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</row>
    <row r="846" spans="1:20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</row>
    <row r="847" spans="1:20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</row>
    <row r="848" spans="1:20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</row>
    <row r="849" spans="1:20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</row>
    <row r="850" spans="1:20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</row>
    <row r="851" spans="1:20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</row>
    <row r="852" spans="1:20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</row>
    <row r="853" spans="1:20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</row>
    <row r="854" spans="1:20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</row>
    <row r="855" spans="1:20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</row>
    <row r="856" spans="1:20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</row>
    <row r="857" spans="1:20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</row>
    <row r="858" spans="1:20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</row>
    <row r="859" spans="1:20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</row>
    <row r="860" spans="1:20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</row>
    <row r="861" spans="1:20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</row>
    <row r="862" spans="1:20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</row>
    <row r="863" spans="1:20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</row>
    <row r="864" spans="1:20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</row>
    <row r="865" spans="1:20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</row>
    <row r="866" spans="1:20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</row>
    <row r="867" spans="1:20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</row>
    <row r="868" spans="1:20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</row>
    <row r="869" spans="1:20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</row>
    <row r="870" spans="1:20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</row>
    <row r="871" spans="1:20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</row>
    <row r="872" spans="1:20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</row>
    <row r="873" spans="1:20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</row>
    <row r="874" spans="1:20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</row>
    <row r="875" spans="1:20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</row>
    <row r="876" spans="1:20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</row>
    <row r="877" spans="1:20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</row>
    <row r="878" spans="1:20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</row>
    <row r="879" spans="1:20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</row>
    <row r="880" spans="1:20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</row>
    <row r="881" spans="1:20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</row>
    <row r="882" spans="1:20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</row>
    <row r="883" spans="1:20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</row>
    <row r="884" spans="1:20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</row>
    <row r="885" spans="1:20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</row>
    <row r="886" spans="1:20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</row>
    <row r="887" spans="1:20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</row>
    <row r="888" spans="1:20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</row>
    <row r="889" spans="1:20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</row>
    <row r="890" spans="1:20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</row>
    <row r="891" spans="1:20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</row>
    <row r="892" spans="1:20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</row>
    <row r="893" spans="1:20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</row>
    <row r="894" spans="1:20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</row>
    <row r="895" spans="1:20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</row>
    <row r="896" spans="1:20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</row>
    <row r="897" spans="1:20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</row>
    <row r="898" spans="1:20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</row>
    <row r="899" spans="1:20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</row>
    <row r="900" spans="1:20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</row>
    <row r="901" spans="1:20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</row>
    <row r="902" spans="1:20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</row>
    <row r="903" spans="1:20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</row>
    <row r="904" spans="1:20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</row>
    <row r="905" spans="1:20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</row>
    <row r="906" spans="1:20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</row>
    <row r="907" spans="1:20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</row>
    <row r="908" spans="1:20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</row>
    <row r="909" spans="1:20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</row>
    <row r="910" spans="1:20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</row>
    <row r="911" spans="1:20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</row>
    <row r="912" spans="1:20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</row>
    <row r="913" spans="1:20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</row>
    <row r="914" spans="1:20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</row>
    <row r="915" spans="1:20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</row>
    <row r="916" spans="1:20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</row>
    <row r="917" spans="1:20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</row>
    <row r="918" spans="1:20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</row>
    <row r="919" spans="1:20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</row>
    <row r="920" spans="1:20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</row>
    <row r="921" spans="1:20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</row>
    <row r="922" spans="1:20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</row>
    <row r="923" spans="1:20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</row>
    <row r="924" spans="1:20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</row>
    <row r="925" spans="1:20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</row>
    <row r="926" spans="1:20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</row>
    <row r="927" spans="1:20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</row>
    <row r="928" spans="1:20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</row>
    <row r="929" spans="1:20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</row>
    <row r="930" spans="1:20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</row>
    <row r="931" spans="1:20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</row>
    <row r="932" spans="1:20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</row>
    <row r="933" spans="1:20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</row>
    <row r="934" spans="1:20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</row>
    <row r="935" spans="1:20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</row>
    <row r="936" spans="1:20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</row>
    <row r="937" spans="1:20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</row>
    <row r="938" spans="1:20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</row>
    <row r="939" spans="1:20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</row>
    <row r="940" spans="1:20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</row>
    <row r="941" spans="1:20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</row>
    <row r="942" spans="1:20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</row>
    <row r="943" spans="1:20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</row>
    <row r="944" spans="1:20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</row>
    <row r="945" spans="1:20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</row>
    <row r="946" spans="1:20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</row>
    <row r="947" spans="1:20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</row>
    <row r="948" spans="1:20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</row>
    <row r="949" spans="1:20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</row>
    <row r="950" spans="1:20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</row>
    <row r="951" spans="1:20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</row>
    <row r="952" spans="1:20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</row>
    <row r="953" spans="1:20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</row>
    <row r="954" spans="1:20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</row>
    <row r="955" spans="1:20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</row>
    <row r="956" spans="1:20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</row>
    <row r="957" spans="1:20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</row>
    <row r="958" spans="1:20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</row>
    <row r="959" spans="1:20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</row>
    <row r="960" spans="1:20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</row>
    <row r="961" spans="1:20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</row>
    <row r="962" spans="1:20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</row>
    <row r="963" spans="1:20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</row>
    <row r="964" spans="1:20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</row>
    <row r="965" spans="1:20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</row>
    <row r="966" spans="1:20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</row>
    <row r="967" spans="1:20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</row>
    <row r="968" spans="1:20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</row>
    <row r="969" spans="1:20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</row>
    <row r="970" spans="1:20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</row>
    <row r="971" spans="1:20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</row>
    <row r="972" spans="1:20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</row>
    <row r="973" spans="1:20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</row>
    <row r="974" spans="1:20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</row>
    <row r="975" spans="1:20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</row>
    <row r="976" spans="1:20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</row>
    <row r="977" spans="1:20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</row>
    <row r="978" spans="1:20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</row>
    <row r="979" spans="1:20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</row>
    <row r="980" spans="1:20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</row>
    <row r="981" spans="1:20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</row>
    <row r="982" spans="1:20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</row>
    <row r="983" spans="1:20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</row>
    <row r="984" spans="1:20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</row>
    <row r="985" spans="1:20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</row>
    <row r="986" spans="1:20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</row>
    <row r="987" spans="1:20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</row>
    <row r="988" spans="1:20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</row>
    <row r="989" spans="1:20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</row>
    <row r="990" spans="1:20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</row>
    <row r="991" spans="1:20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</row>
    <row r="992" spans="1:20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</row>
    <row r="993" spans="1:20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</row>
    <row r="994" spans="1:20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</row>
    <row r="995" spans="1:20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</row>
    <row r="996" spans="1:20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</row>
    <row r="997" spans="1:20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</row>
    <row r="998" spans="1:20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</row>
    <row r="999" spans="1:20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</row>
    <row r="1000" spans="1:20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7:J77"/>
    <mergeCell ref="B78:J78"/>
    <mergeCell ref="B79:H79"/>
    <mergeCell ref="B60:I60"/>
    <mergeCell ref="C61:I61"/>
    <mergeCell ref="C62:I62"/>
    <mergeCell ref="C63:I63"/>
    <mergeCell ref="B64:I64"/>
    <mergeCell ref="B66:J66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9" firstPageNumber="0" orientation="portrait" horizontalDpi="300" verticalDpi="300" r:id="rId1"/>
  <headerFooter>
    <oddHeader>&amp;C&amp;A</oddHeader>
    <oddFooter>&amp;CPágina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W1000"/>
  <sheetViews>
    <sheetView topLeftCell="A103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0.5703125" customWidth="1"/>
    <col min="11" max="11" width="28.28515625" customWidth="1"/>
    <col min="12" max="23" width="7.85546875" customWidth="1"/>
    <col min="1022" max="1024" width="11.5703125" customWidth="1"/>
  </cols>
  <sheetData>
    <row r="1" spans="1:23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</row>
    <row r="2" spans="1:23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1:23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</row>
    <row r="4" spans="1:23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</row>
    <row r="5" spans="1:23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147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</row>
    <row r="6" spans="1:23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</row>
    <row r="7" spans="1:23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</row>
    <row r="8" spans="1:23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</row>
    <row r="9" spans="1:23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</row>
    <row r="10" spans="1:23" ht="12.75" customHeight="1">
      <c r="A10" s="48"/>
      <c r="B10" s="149" t="s">
        <v>21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</row>
    <row r="11" spans="1:23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</row>
    <row r="12" spans="1:23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</row>
    <row r="13" spans="1:23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Supervisor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</row>
    <row r="14" spans="1:23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357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</row>
    <row r="15" spans="1:23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2096.15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</row>
    <row r="16" spans="1:23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</row>
    <row r="17" spans="1:23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163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</row>
    <row r="18" spans="1:23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43831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</row>
    <row r="19" spans="1:23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</row>
    <row r="20" spans="1:23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</row>
    <row r="21" spans="1:23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</row>
    <row r="22" spans="1:23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</row>
    <row r="23" spans="1:23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2096.15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</row>
    <row r="24" spans="1:23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</row>
    <row r="25" spans="1:23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66"/>
      <c r="J25" s="65"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</row>
    <row r="26" spans="1:23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</row>
    <row r="27" spans="1:23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</row>
    <row r="28" spans="1:23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2096.15</v>
      </c>
      <c r="K28" s="69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</row>
    <row r="29" spans="1:23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</row>
    <row r="30" spans="1:23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</row>
    <row r="31" spans="1:23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</row>
    <row r="32" spans="1:23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</row>
    <row r="33" spans="1:23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2096.15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</row>
    <row r="34" spans="1:23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(1/12)</f>
        <v>8.3333333333333329E-2</v>
      </c>
      <c r="J34" s="75">
        <f>$J$33*I34</f>
        <v>174.67916666666667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</row>
    <row r="35" spans="1:23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(1/12)+((1/12)/3)</f>
        <v>0.1111111111111111</v>
      </c>
      <c r="J35" s="75">
        <f>$J$33*I35</f>
        <v>232.90555555555557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</row>
    <row r="36" spans="1:23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407.58472222222224</v>
      </c>
      <c r="K36" s="69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</row>
    <row r="37" spans="1:23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</row>
    <row r="38" spans="1:23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</row>
    <row r="39" spans="1:23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2503.7347222222224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</row>
    <row r="40" spans="1:23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500.74694444444452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</row>
    <row r="41" spans="1:23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62.593368055555565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</row>
    <row r="42" spans="1:23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</row>
    <row r="43" spans="1:23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37.556020833333335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</row>
    <row r="44" spans="1:23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25.037347222222223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</row>
    <row r="45" spans="1:23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15.022408333333335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</row>
    <row r="46" spans="1:23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5.0074694444444452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</row>
    <row r="47" spans="1:23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200.29877777777779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</row>
    <row r="48" spans="1:23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846.26233611111138</v>
      </c>
      <c r="K48" s="69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</row>
    <row r="49" spans="1:23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</row>
    <row r="50" spans="1:23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</row>
    <row r="51" spans="1:23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43.230999999999995</v>
      </c>
      <c r="K51" s="89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</row>
    <row r="52" spans="1:23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21.63</v>
      </c>
      <c r="J52" s="65">
        <f>I52*26*0.8</f>
        <v>449.904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</row>
    <row r="53" spans="1:23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</row>
    <row r="54" spans="1:23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47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</row>
    <row r="55" spans="1:23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f>I55*0.7</f>
        <v>0</v>
      </c>
      <c r="K55" s="91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</row>
    <row r="56" spans="1:23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</row>
    <row r="57" spans="1:23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493.13499999999999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</row>
    <row r="58" spans="1:23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</row>
    <row r="59" spans="1:23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</row>
    <row r="60" spans="1:23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</row>
    <row r="61" spans="1:23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407.58472222222224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</row>
    <row r="62" spans="1:23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846.26233611111138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</row>
    <row r="63" spans="1:23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493.13499999999999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</row>
    <row r="64" spans="1:23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1746.9820583333337</v>
      </c>
      <c r="K64" s="69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</row>
    <row r="65" spans="1:23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</row>
    <row r="66" spans="1:23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</row>
    <row r="67" spans="1:23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</row>
    <row r="68" spans="1:23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</row>
    <row r="69" spans="1:23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2096.15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</row>
    <row r="70" spans="1:23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8.7339583333333337</v>
      </c>
      <c r="K70" s="69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</row>
    <row r="71" spans="1:23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0.69871666666666665</v>
      </c>
      <c r="K71" s="69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</row>
    <row r="72" spans="1:23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40.758472222222224</v>
      </c>
      <c r="K72" s="94" t="s">
        <v>218</v>
      </c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</row>
    <row r="73" spans="1:23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13.776363611111112</v>
      </c>
      <c r="K73" s="95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</row>
    <row r="74" spans="1:23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67.076800000000006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</row>
    <row r="75" spans="1:23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131.04431083333333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</row>
    <row r="76" spans="1:23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</row>
    <row r="77" spans="1:23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</row>
    <row r="78" spans="1:23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</row>
    <row r="79" spans="1:23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</row>
    <row r="80" spans="1:23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2096.15</v>
      </c>
      <c r="K80" s="17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</row>
    <row r="81" spans="1:23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19.408796296296295</v>
      </c>
      <c r="K81" s="97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</row>
    <row r="82" spans="1:23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34.702927777777774</v>
      </c>
      <c r="K82" s="97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</row>
    <row r="83" spans="1:23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0.43669791666666663</v>
      </c>
      <c r="K83" s="69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</row>
    <row r="84" spans="1:23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0.68124874999999996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</row>
    <row r="85" spans="1:23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0.68051090520000013</v>
      </c>
      <c r="K85" s="69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</row>
    <row r="86" spans="1:23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18.89764139632797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</row>
    <row r="87" spans="1:23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74.807823042268708</v>
      </c>
      <c r="K87" s="69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</row>
    <row r="88" spans="1:23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</row>
    <row r="89" spans="1:23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</row>
    <row r="90" spans="1:23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2096.15</v>
      </c>
      <c r="K90" s="17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</row>
    <row r="91" spans="1:23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</row>
    <row r="92" spans="1:23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</row>
    <row r="93" spans="1:23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</row>
    <row r="94" spans="1:23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</row>
    <row r="95" spans="1:23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</row>
    <row r="96" spans="1:23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74.807823042268708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</row>
    <row r="97" spans="1:23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</row>
    <row r="98" spans="1:23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74.807823042268708</v>
      </c>
      <c r="K98" s="69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</row>
    <row r="99" spans="1:23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</row>
    <row r="100" spans="1:23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</row>
    <row r="101" spans="1:23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</row>
    <row r="102" spans="1:23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</row>
    <row r="103" spans="1:23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'Uniforme-EPI'!F389</f>
        <v>0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</row>
    <row r="104" spans="1:23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</row>
    <row r="105" spans="1:23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'Uniforme-EPI'!F393</f>
        <v>0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</row>
    <row r="106" spans="1:23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</row>
    <row r="107" spans="1:23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</row>
    <row r="108" spans="1:23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</row>
    <row r="109" spans="1:23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</row>
    <row r="110" spans="1:23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</row>
    <row r="111" spans="1:23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</row>
    <row r="112" spans="1:23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</row>
    <row r="113" spans="1:23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</row>
    <row r="114" spans="1:23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</row>
    <row r="115" spans="1:23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</row>
    <row r="116" spans="1:23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</row>
    <row r="117" spans="1:23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125.22631522295677</v>
      </c>
      <c r="K117" s="69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</row>
    <row r="118" spans="1:23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</row>
    <row r="119" spans="1:23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125.22631522295677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</row>
    <row r="120" spans="1:23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</row>
    <row r="121" spans="1:23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</row>
    <row r="122" spans="1:23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</row>
    <row r="123" spans="1:23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</row>
    <row r="124" spans="1:23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2096.15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</row>
    <row r="125" spans="1:23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1746.9820583333337</v>
      </c>
      <c r="K125" s="17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</row>
    <row r="126" spans="1:23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131.04431083333333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</row>
    <row r="127" spans="1:23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74.807823042268708</v>
      </c>
      <c r="K127" s="17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</row>
    <row r="128" spans="1:23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</row>
    <row r="129" spans="1:23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4048.9841922089358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</row>
    <row r="130" spans="1:23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125.22631522295677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</row>
    <row r="131" spans="1:23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4174.2105074318924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</row>
    <row r="132" spans="1:23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2</v>
      </c>
      <c r="J132" s="77">
        <f>J131*I132</f>
        <v>8348.4210148637849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</row>
    <row r="133" spans="1:23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</row>
    <row r="134" spans="1:23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1.9913701344998651</v>
      </c>
      <c r="K134" s="69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</row>
    <row r="135" spans="1:23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</row>
    <row r="136" spans="1:23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</row>
    <row r="137" spans="1:23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</row>
    <row r="138" spans="1:23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</row>
    <row r="139" spans="1:23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</row>
    <row r="140" spans="1:23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</row>
    <row r="141" spans="1:23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</row>
    <row r="142" spans="1:23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</row>
    <row r="143" spans="1:23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</row>
    <row r="144" spans="1:23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</row>
    <row r="145" spans="1:23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</row>
    <row r="146" spans="1:23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</row>
    <row r="147" spans="1:23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</row>
    <row r="148" spans="1:23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</row>
    <row r="149" spans="1:23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</row>
    <row r="150" spans="1:23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</row>
    <row r="151" spans="1:23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</row>
    <row r="152" spans="1:23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</row>
    <row r="153" spans="1:23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</row>
    <row r="154" spans="1:23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</row>
    <row r="155" spans="1:23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</row>
    <row r="156" spans="1:23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</row>
    <row r="157" spans="1:23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</row>
    <row r="158" spans="1:23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</row>
    <row r="159" spans="1:23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</row>
    <row r="160" spans="1:23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</row>
    <row r="161" spans="1:23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</row>
    <row r="162" spans="1:23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</row>
    <row r="163" spans="1:23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</row>
    <row r="164" spans="1:23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</row>
    <row r="165" spans="1:23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</row>
    <row r="166" spans="1:23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</row>
    <row r="167" spans="1:23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</row>
    <row r="168" spans="1:23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</row>
    <row r="169" spans="1:23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</row>
    <row r="170" spans="1:23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</row>
    <row r="171" spans="1:23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</row>
    <row r="172" spans="1:23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</row>
    <row r="173" spans="1:23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</row>
    <row r="174" spans="1:23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</row>
    <row r="175" spans="1:23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</row>
    <row r="176" spans="1:23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</row>
    <row r="177" spans="1:23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</row>
    <row r="178" spans="1:23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</row>
    <row r="179" spans="1:23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</row>
    <row r="180" spans="1:23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</row>
    <row r="181" spans="1:23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</row>
    <row r="182" spans="1:23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</row>
    <row r="183" spans="1:23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</row>
    <row r="184" spans="1:23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</row>
    <row r="185" spans="1:23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</row>
    <row r="186" spans="1:23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</row>
    <row r="187" spans="1:23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</row>
    <row r="188" spans="1:23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</row>
    <row r="189" spans="1:23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</row>
    <row r="190" spans="1:23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</row>
    <row r="191" spans="1:23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</row>
    <row r="192" spans="1:23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</row>
    <row r="193" spans="1:23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</row>
    <row r="194" spans="1:23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</row>
    <row r="195" spans="1:23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</row>
    <row r="196" spans="1:23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</row>
    <row r="197" spans="1:23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</row>
    <row r="198" spans="1:23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</row>
    <row r="199" spans="1:23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</row>
    <row r="200" spans="1:23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</row>
    <row r="201" spans="1:23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</row>
    <row r="202" spans="1:23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</row>
    <row r="203" spans="1:23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</row>
    <row r="204" spans="1:23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</row>
    <row r="205" spans="1:23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</row>
    <row r="206" spans="1:23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</row>
    <row r="207" spans="1:23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</row>
    <row r="208" spans="1:23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</row>
    <row r="209" spans="1:23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</row>
    <row r="210" spans="1:23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</row>
    <row r="211" spans="1:23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</row>
    <row r="212" spans="1:23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</row>
    <row r="213" spans="1:23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</row>
    <row r="214" spans="1:23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</row>
    <row r="215" spans="1:23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</row>
    <row r="216" spans="1:23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</row>
    <row r="217" spans="1:23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</row>
    <row r="218" spans="1:23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</row>
    <row r="219" spans="1:23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</row>
    <row r="220" spans="1:23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</row>
    <row r="221" spans="1:23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</row>
    <row r="222" spans="1:23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</row>
    <row r="223" spans="1:23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</row>
    <row r="224" spans="1:23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</row>
    <row r="225" spans="1:23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</row>
    <row r="226" spans="1:23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</row>
    <row r="227" spans="1:23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</row>
    <row r="228" spans="1:23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</row>
    <row r="229" spans="1:23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</row>
    <row r="230" spans="1:23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</row>
    <row r="231" spans="1:23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</row>
    <row r="232" spans="1:23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</row>
    <row r="233" spans="1:23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</row>
    <row r="234" spans="1:23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</row>
    <row r="235" spans="1:23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</row>
    <row r="236" spans="1:23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</row>
    <row r="237" spans="1:23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</row>
    <row r="238" spans="1:23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</row>
    <row r="239" spans="1:23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</row>
    <row r="240" spans="1:23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</row>
    <row r="241" spans="1:23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</row>
    <row r="242" spans="1:23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</row>
    <row r="243" spans="1:23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</row>
    <row r="244" spans="1:23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</row>
    <row r="245" spans="1:23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</row>
    <row r="246" spans="1:23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</row>
    <row r="247" spans="1:23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</row>
    <row r="248" spans="1:23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</row>
    <row r="249" spans="1:23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</row>
    <row r="250" spans="1:23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</row>
    <row r="251" spans="1:23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</row>
    <row r="252" spans="1:23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</row>
    <row r="253" spans="1:23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</row>
    <row r="254" spans="1:23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</row>
    <row r="255" spans="1:23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</row>
    <row r="256" spans="1:23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</row>
    <row r="257" spans="1:23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</row>
    <row r="258" spans="1:23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</row>
    <row r="259" spans="1:23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</row>
    <row r="260" spans="1:23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</row>
    <row r="261" spans="1:23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</row>
    <row r="262" spans="1:23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</row>
    <row r="263" spans="1:23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</row>
    <row r="264" spans="1:23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</row>
    <row r="265" spans="1:23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</row>
    <row r="266" spans="1:23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</row>
    <row r="267" spans="1:23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</row>
    <row r="268" spans="1:23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</row>
    <row r="269" spans="1:23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</row>
    <row r="270" spans="1:23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</row>
    <row r="271" spans="1:23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</row>
    <row r="272" spans="1:23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</row>
    <row r="273" spans="1:23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</row>
    <row r="274" spans="1:23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</row>
    <row r="275" spans="1:23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</row>
    <row r="276" spans="1:23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</row>
    <row r="277" spans="1:23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</row>
    <row r="278" spans="1:23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</row>
    <row r="279" spans="1:23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</row>
    <row r="280" spans="1:23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</row>
    <row r="281" spans="1:23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</row>
    <row r="282" spans="1:23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</row>
    <row r="283" spans="1:23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</row>
    <row r="284" spans="1:23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</row>
    <row r="285" spans="1:23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</row>
    <row r="286" spans="1:23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</row>
    <row r="287" spans="1:23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</row>
    <row r="288" spans="1:23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</row>
    <row r="289" spans="1:23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</row>
    <row r="290" spans="1:23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</row>
    <row r="291" spans="1:23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</row>
    <row r="292" spans="1:23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</row>
    <row r="293" spans="1:23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</row>
    <row r="294" spans="1:23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</row>
    <row r="295" spans="1:23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</row>
    <row r="296" spans="1:23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</row>
    <row r="297" spans="1:23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</row>
    <row r="298" spans="1:23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</row>
    <row r="299" spans="1:23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</row>
    <row r="300" spans="1:23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</row>
    <row r="301" spans="1:23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</row>
    <row r="302" spans="1:23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</row>
    <row r="303" spans="1:23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</row>
    <row r="304" spans="1:23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</row>
    <row r="305" spans="1:23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</row>
    <row r="306" spans="1:23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</row>
    <row r="307" spans="1:23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</row>
    <row r="308" spans="1:23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</row>
    <row r="309" spans="1:23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</row>
    <row r="310" spans="1:23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</row>
    <row r="311" spans="1:23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</row>
    <row r="312" spans="1:23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</row>
    <row r="313" spans="1:23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</row>
    <row r="314" spans="1:23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</row>
    <row r="315" spans="1:23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</row>
    <row r="316" spans="1:23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</row>
    <row r="317" spans="1:23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</row>
    <row r="318" spans="1:23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</row>
    <row r="319" spans="1:23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</row>
    <row r="320" spans="1:23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</row>
    <row r="321" spans="1:23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</row>
    <row r="322" spans="1:23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</row>
    <row r="323" spans="1:23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</row>
    <row r="324" spans="1:23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</row>
    <row r="325" spans="1:23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</row>
    <row r="326" spans="1:23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</row>
    <row r="327" spans="1:23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</row>
    <row r="328" spans="1:23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</row>
    <row r="329" spans="1:23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</row>
    <row r="330" spans="1:23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</row>
    <row r="331" spans="1:23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</row>
    <row r="332" spans="1:23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</row>
    <row r="333" spans="1:23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</row>
    <row r="334" spans="1:23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</row>
    <row r="335" spans="1:23" ht="14.2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</row>
    <row r="336" spans="1:23" ht="14.2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</row>
    <row r="337" spans="1:23" ht="14.2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</row>
    <row r="338" spans="1:23" ht="14.2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</row>
    <row r="339" spans="1:23" ht="14.2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</row>
    <row r="340" spans="1:23" ht="14.2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</row>
    <row r="341" spans="1:23" ht="14.2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</row>
    <row r="342" spans="1:23" ht="14.2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</row>
    <row r="343" spans="1:23" ht="14.2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</row>
    <row r="344" spans="1:23" ht="14.2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</row>
    <row r="345" spans="1:23" ht="14.2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</row>
    <row r="346" spans="1:23" ht="14.2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</row>
    <row r="347" spans="1:23" ht="14.2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</row>
    <row r="348" spans="1:23" ht="14.2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</row>
    <row r="349" spans="1:23" ht="14.2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</row>
    <row r="350" spans="1:23" ht="14.2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</row>
    <row r="351" spans="1:23" ht="14.2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</row>
    <row r="352" spans="1:23" ht="14.2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</row>
    <row r="353" spans="1:23" ht="14.2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</row>
    <row r="354" spans="1:23" ht="14.2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</row>
    <row r="355" spans="1:23" ht="14.2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</row>
    <row r="356" spans="1:23" ht="14.2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</row>
    <row r="357" spans="1:23" ht="14.2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</row>
    <row r="358" spans="1:23" ht="14.2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</row>
    <row r="359" spans="1:23" ht="14.2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</row>
    <row r="360" spans="1:23" ht="14.2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</row>
    <row r="361" spans="1:23" ht="14.2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</row>
    <row r="362" spans="1:23" ht="14.2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</row>
    <row r="363" spans="1:23" ht="14.2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</row>
    <row r="364" spans="1:23" ht="14.2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</row>
    <row r="365" spans="1:23" ht="14.2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</row>
    <row r="366" spans="1:23" ht="14.2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</row>
    <row r="367" spans="1:23" ht="14.2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</row>
    <row r="368" spans="1:23" ht="14.2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</row>
    <row r="369" spans="1:23" ht="14.2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</row>
    <row r="370" spans="1:23" ht="14.2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</row>
    <row r="371" spans="1:23" ht="14.2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</row>
    <row r="372" spans="1:23" ht="14.2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</row>
    <row r="373" spans="1:23" ht="14.2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</row>
    <row r="374" spans="1:23" ht="14.2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</row>
    <row r="375" spans="1:23" ht="14.2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</row>
    <row r="376" spans="1:23" ht="14.2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</row>
    <row r="377" spans="1:23" ht="14.2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</row>
    <row r="378" spans="1:23" ht="14.2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</row>
    <row r="379" spans="1:23" ht="14.2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</row>
    <row r="380" spans="1:23" ht="14.2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</row>
    <row r="381" spans="1:23" ht="14.2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</row>
    <row r="382" spans="1:23" ht="14.2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</row>
    <row r="383" spans="1:23" ht="14.2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</row>
    <row r="384" spans="1:23" ht="14.2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</row>
    <row r="385" spans="1:23" ht="14.2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</row>
    <row r="386" spans="1:23" ht="14.2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</row>
    <row r="387" spans="1:23" ht="14.2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</row>
    <row r="388" spans="1:23" ht="14.2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</row>
    <row r="389" spans="1:23" ht="14.2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</row>
    <row r="390" spans="1:23" ht="14.2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</row>
    <row r="391" spans="1:23" ht="14.2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</row>
    <row r="392" spans="1:23" ht="14.2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</row>
    <row r="393" spans="1:23" ht="14.2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</row>
    <row r="394" spans="1:23" ht="14.2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</row>
    <row r="395" spans="1:23" ht="14.2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</row>
    <row r="396" spans="1:23" ht="14.2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</row>
    <row r="397" spans="1:23" ht="14.2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</row>
    <row r="398" spans="1:23" ht="14.2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</row>
    <row r="399" spans="1:23" ht="14.2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</row>
    <row r="400" spans="1:23" ht="14.2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</row>
    <row r="401" spans="1:23" ht="14.2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</row>
    <row r="402" spans="1:23" ht="14.2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</row>
    <row r="403" spans="1:23" ht="14.2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</row>
    <row r="404" spans="1:23" ht="14.2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</row>
    <row r="405" spans="1:23" ht="14.2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</row>
    <row r="406" spans="1:23" ht="14.2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</row>
    <row r="407" spans="1:23" ht="14.2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</row>
    <row r="408" spans="1:23" ht="14.2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</row>
    <row r="409" spans="1:23" ht="14.2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</row>
    <row r="410" spans="1:23" ht="14.2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</row>
    <row r="411" spans="1:23" ht="14.2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</row>
    <row r="412" spans="1:23" ht="14.2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</row>
    <row r="413" spans="1:23" ht="14.2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</row>
    <row r="414" spans="1:23" ht="14.2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</row>
    <row r="415" spans="1:23" ht="14.2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</row>
    <row r="416" spans="1:23" ht="14.2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</row>
    <row r="417" spans="1:23" ht="14.2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</row>
    <row r="418" spans="1:23" ht="14.2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</row>
    <row r="419" spans="1:23" ht="14.2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</row>
    <row r="420" spans="1:23" ht="14.2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</row>
    <row r="421" spans="1:23" ht="14.2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</row>
    <row r="422" spans="1:23" ht="14.2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</row>
    <row r="423" spans="1:23" ht="14.2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</row>
    <row r="424" spans="1:23" ht="14.2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</row>
    <row r="425" spans="1:23" ht="14.2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</row>
    <row r="426" spans="1:23" ht="14.2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</row>
    <row r="427" spans="1:23" ht="14.2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</row>
    <row r="428" spans="1:23" ht="14.2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</row>
    <row r="429" spans="1:23" ht="14.2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</row>
    <row r="430" spans="1:23" ht="14.2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</row>
    <row r="431" spans="1:23" ht="14.2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</row>
    <row r="432" spans="1:23" ht="14.2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</row>
    <row r="433" spans="1:23" ht="14.2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</row>
    <row r="434" spans="1:23" ht="14.2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</row>
    <row r="435" spans="1:23" ht="14.2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</row>
    <row r="436" spans="1:23" ht="14.2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</row>
    <row r="437" spans="1:23" ht="14.2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</row>
    <row r="438" spans="1:23" ht="14.2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</row>
    <row r="439" spans="1:23" ht="14.2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</row>
    <row r="440" spans="1:23" ht="14.2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</row>
    <row r="441" spans="1:23" ht="14.2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</row>
    <row r="442" spans="1:23" ht="14.2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</row>
    <row r="443" spans="1:23" ht="14.2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</row>
    <row r="444" spans="1:23" ht="14.2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</row>
    <row r="445" spans="1:23" ht="14.2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</row>
    <row r="446" spans="1:23" ht="14.2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</row>
    <row r="447" spans="1:23" ht="14.2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</row>
    <row r="448" spans="1:23" ht="14.2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</row>
    <row r="449" spans="1:23" ht="14.2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</row>
    <row r="450" spans="1:23" ht="14.2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</row>
    <row r="451" spans="1:23" ht="14.2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</row>
    <row r="452" spans="1:23" ht="14.2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</row>
    <row r="453" spans="1:23" ht="14.2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</row>
    <row r="454" spans="1:23" ht="14.2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</row>
    <row r="455" spans="1:23" ht="14.2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</row>
    <row r="456" spans="1:23" ht="14.2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</row>
    <row r="457" spans="1:23" ht="14.2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</row>
    <row r="458" spans="1:23" ht="14.2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</row>
    <row r="459" spans="1:23" ht="14.2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</row>
    <row r="460" spans="1:23" ht="14.2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</row>
    <row r="461" spans="1:23" ht="14.2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</row>
    <row r="462" spans="1:23" ht="14.2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</row>
    <row r="463" spans="1:23" ht="14.2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</row>
    <row r="464" spans="1:23" ht="14.2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</row>
    <row r="465" spans="1:23" ht="14.2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</row>
    <row r="466" spans="1:23" ht="14.2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</row>
    <row r="467" spans="1:23" ht="14.2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</row>
    <row r="468" spans="1:23" ht="14.2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</row>
    <row r="469" spans="1:23" ht="14.2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</row>
    <row r="470" spans="1:23" ht="14.2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</row>
    <row r="471" spans="1:23" ht="14.2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</row>
    <row r="472" spans="1:23" ht="14.2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</row>
    <row r="473" spans="1:23" ht="14.2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</row>
    <row r="474" spans="1:23" ht="14.2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</row>
    <row r="475" spans="1:23" ht="14.2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</row>
    <row r="476" spans="1:23" ht="14.2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</row>
    <row r="477" spans="1:23" ht="14.2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</row>
    <row r="478" spans="1:23" ht="14.2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</row>
    <row r="479" spans="1:23" ht="14.2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</row>
    <row r="480" spans="1:23" ht="14.2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</row>
    <row r="481" spans="1:23" ht="14.2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</row>
    <row r="482" spans="1:23" ht="14.2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</row>
    <row r="483" spans="1:23" ht="14.2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</row>
    <row r="484" spans="1:23" ht="14.2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</row>
    <row r="485" spans="1:23" ht="14.2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</row>
    <row r="486" spans="1:23" ht="14.2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</row>
    <row r="487" spans="1:23" ht="14.2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</row>
    <row r="488" spans="1:23" ht="14.2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</row>
    <row r="489" spans="1:23" ht="14.2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</row>
    <row r="490" spans="1:23" ht="14.2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</row>
    <row r="491" spans="1:23" ht="14.2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</row>
    <row r="492" spans="1:23" ht="14.2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</row>
    <row r="493" spans="1:23" ht="14.2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</row>
    <row r="494" spans="1:23" ht="14.2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</row>
    <row r="495" spans="1:23" ht="14.2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</row>
    <row r="496" spans="1:23" ht="14.2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</row>
    <row r="497" spans="1:23" ht="14.2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</row>
    <row r="498" spans="1:23" ht="14.2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</row>
    <row r="499" spans="1:23" ht="14.2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</row>
    <row r="500" spans="1:23" ht="14.2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</row>
    <row r="501" spans="1:23" ht="14.2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</row>
    <row r="502" spans="1:23" ht="14.2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</row>
    <row r="503" spans="1:23" ht="14.2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</row>
    <row r="504" spans="1:23" ht="14.2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</row>
    <row r="505" spans="1:23" ht="14.2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</row>
    <row r="506" spans="1:23" ht="14.2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</row>
    <row r="507" spans="1:23" ht="14.2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</row>
    <row r="508" spans="1:23" ht="14.2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</row>
    <row r="509" spans="1:23" ht="14.2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</row>
    <row r="510" spans="1:23" ht="14.2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</row>
    <row r="511" spans="1:23" ht="14.2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</row>
    <row r="512" spans="1:23" ht="14.2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</row>
    <row r="513" spans="1:23" ht="14.2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</row>
    <row r="514" spans="1:23" ht="14.2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</row>
    <row r="515" spans="1:23" ht="14.2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</row>
    <row r="516" spans="1:23" ht="14.2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</row>
    <row r="517" spans="1:23" ht="14.2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</row>
    <row r="518" spans="1:23" ht="14.2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</row>
    <row r="519" spans="1:23" ht="14.2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</row>
    <row r="520" spans="1:23" ht="14.2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</row>
    <row r="521" spans="1:23" ht="14.2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</row>
    <row r="522" spans="1:23" ht="14.2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</row>
    <row r="523" spans="1:23" ht="14.2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</row>
    <row r="524" spans="1:23" ht="14.2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</row>
    <row r="525" spans="1:23" ht="14.2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</row>
    <row r="526" spans="1:23" ht="14.2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</row>
    <row r="527" spans="1:23" ht="14.2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</row>
    <row r="528" spans="1:23" ht="14.2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</row>
    <row r="529" spans="1:23" ht="14.2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</row>
    <row r="530" spans="1:23" ht="14.2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</row>
    <row r="531" spans="1:23" ht="14.2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</row>
    <row r="532" spans="1:23" ht="14.2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</row>
    <row r="533" spans="1:23" ht="14.2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</row>
    <row r="534" spans="1:23" ht="14.2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</row>
    <row r="535" spans="1:23" ht="14.2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</row>
    <row r="536" spans="1:23" ht="14.2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</row>
    <row r="537" spans="1:23" ht="14.2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</row>
    <row r="538" spans="1:23" ht="14.2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</row>
    <row r="539" spans="1:23" ht="14.2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</row>
    <row r="540" spans="1:23" ht="14.2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</row>
    <row r="541" spans="1:23" ht="14.2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</row>
    <row r="542" spans="1:23" ht="14.2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</row>
    <row r="543" spans="1:23" ht="14.2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</row>
    <row r="544" spans="1:23" ht="14.2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</row>
    <row r="545" spans="1:23" ht="14.2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</row>
    <row r="546" spans="1:23" ht="14.2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</row>
    <row r="547" spans="1:23" ht="14.2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</row>
    <row r="548" spans="1:23" ht="14.2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</row>
    <row r="549" spans="1:23" ht="14.2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</row>
    <row r="550" spans="1:23" ht="14.2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</row>
    <row r="551" spans="1:23" ht="14.2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</row>
    <row r="552" spans="1:23" ht="14.2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</row>
    <row r="553" spans="1:23" ht="14.2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</row>
    <row r="554" spans="1:23" ht="14.2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</row>
    <row r="555" spans="1:23" ht="14.2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</row>
    <row r="556" spans="1:23" ht="14.2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</row>
    <row r="557" spans="1:23" ht="14.2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</row>
    <row r="558" spans="1:23" ht="14.2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</row>
    <row r="559" spans="1:23" ht="14.2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</row>
    <row r="560" spans="1:23" ht="14.2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</row>
    <row r="561" spans="1:23" ht="14.2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</row>
    <row r="562" spans="1:23" ht="14.2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</row>
    <row r="563" spans="1:23" ht="14.2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</row>
    <row r="564" spans="1:23" ht="14.2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</row>
    <row r="565" spans="1:23" ht="14.2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</row>
    <row r="566" spans="1:23" ht="14.2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</row>
    <row r="567" spans="1:23" ht="14.2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</row>
    <row r="568" spans="1:23" ht="14.2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</row>
    <row r="569" spans="1:23" ht="14.2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</row>
    <row r="570" spans="1:23" ht="14.2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</row>
    <row r="571" spans="1:23" ht="14.2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</row>
    <row r="572" spans="1:23" ht="14.2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</row>
    <row r="573" spans="1:23" ht="14.2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</row>
    <row r="574" spans="1:23" ht="14.2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</row>
    <row r="575" spans="1:23" ht="14.2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</row>
    <row r="576" spans="1:23" ht="14.2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</row>
    <row r="577" spans="1:23" ht="14.2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</row>
    <row r="578" spans="1:23" ht="14.2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</row>
    <row r="579" spans="1:23" ht="14.2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</row>
    <row r="580" spans="1:23" ht="14.2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</row>
    <row r="581" spans="1:23" ht="14.2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</row>
    <row r="582" spans="1:23" ht="14.2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</row>
    <row r="583" spans="1:23" ht="14.2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</row>
    <row r="584" spans="1:23" ht="14.2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</row>
    <row r="585" spans="1:23" ht="14.2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</row>
    <row r="586" spans="1:23" ht="14.2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</row>
    <row r="587" spans="1:23" ht="14.2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</row>
    <row r="588" spans="1:23" ht="14.2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</row>
    <row r="589" spans="1:23" ht="14.2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</row>
    <row r="590" spans="1:23" ht="14.2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</row>
    <row r="591" spans="1:23" ht="14.2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</row>
    <row r="592" spans="1:23" ht="14.2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</row>
    <row r="593" spans="1:23" ht="14.2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</row>
    <row r="594" spans="1:23" ht="14.2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</row>
    <row r="595" spans="1:23" ht="14.2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</row>
    <row r="596" spans="1:23" ht="14.2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</row>
    <row r="597" spans="1:23" ht="14.2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</row>
    <row r="598" spans="1:23" ht="14.2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</row>
    <row r="599" spans="1:23" ht="14.2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</row>
    <row r="600" spans="1:23" ht="14.2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</row>
    <row r="601" spans="1:23" ht="14.2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</row>
    <row r="602" spans="1:23" ht="14.2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</row>
    <row r="603" spans="1:23" ht="14.2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</row>
    <row r="604" spans="1:23" ht="14.2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</row>
    <row r="605" spans="1:23" ht="14.2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</row>
    <row r="606" spans="1:23" ht="14.2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</row>
    <row r="607" spans="1:23" ht="14.2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</row>
    <row r="608" spans="1:23" ht="14.2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</row>
    <row r="609" spans="1:23" ht="14.2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</row>
    <row r="610" spans="1:23" ht="14.2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</row>
    <row r="611" spans="1:23" ht="14.2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</row>
    <row r="612" spans="1:23" ht="14.2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</row>
    <row r="613" spans="1:23" ht="14.2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</row>
    <row r="614" spans="1:23" ht="14.2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</row>
    <row r="615" spans="1:23" ht="14.2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</row>
    <row r="616" spans="1:23" ht="14.2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</row>
    <row r="617" spans="1:23" ht="14.2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</row>
    <row r="618" spans="1:23" ht="14.2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</row>
    <row r="619" spans="1:23" ht="14.2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</row>
    <row r="620" spans="1:23" ht="14.2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</row>
    <row r="621" spans="1:23" ht="14.2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</row>
    <row r="622" spans="1:23" ht="14.2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</row>
    <row r="623" spans="1:23" ht="14.2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</row>
    <row r="624" spans="1:23" ht="14.2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</row>
    <row r="625" spans="1:23" ht="14.2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</row>
    <row r="626" spans="1:23" ht="14.2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</row>
    <row r="627" spans="1:23" ht="14.2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</row>
    <row r="628" spans="1:23" ht="14.2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</row>
    <row r="629" spans="1:23" ht="14.2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</row>
    <row r="630" spans="1:23" ht="14.2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</row>
    <row r="631" spans="1:23" ht="14.2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</row>
    <row r="632" spans="1:23" ht="14.2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</row>
    <row r="633" spans="1:23" ht="14.2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</row>
    <row r="634" spans="1:23" ht="14.2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</row>
    <row r="635" spans="1:23" ht="14.2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</row>
    <row r="636" spans="1:23" ht="14.2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</row>
    <row r="637" spans="1:23" ht="14.2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</row>
    <row r="638" spans="1:23" ht="14.2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</row>
    <row r="639" spans="1:23" ht="14.2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</row>
    <row r="640" spans="1:23" ht="14.2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</row>
    <row r="641" spans="1:23" ht="14.2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</row>
    <row r="642" spans="1:23" ht="14.2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</row>
    <row r="643" spans="1:23" ht="14.2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</row>
    <row r="644" spans="1:23" ht="14.2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</row>
    <row r="645" spans="1:23" ht="14.2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</row>
    <row r="646" spans="1:23" ht="14.2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</row>
    <row r="647" spans="1:23" ht="14.2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</row>
    <row r="648" spans="1:23" ht="14.2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</row>
    <row r="649" spans="1:23" ht="14.2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</row>
    <row r="650" spans="1:23" ht="14.2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</row>
    <row r="651" spans="1:23" ht="14.2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</row>
    <row r="652" spans="1:23" ht="14.2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</row>
    <row r="653" spans="1:23" ht="14.2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</row>
    <row r="654" spans="1:23" ht="14.2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</row>
    <row r="655" spans="1:23" ht="14.2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</row>
    <row r="656" spans="1:23" ht="14.2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</row>
    <row r="657" spans="1:23" ht="14.2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</row>
    <row r="658" spans="1:23" ht="14.2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</row>
    <row r="659" spans="1:23" ht="14.2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</row>
    <row r="660" spans="1:23" ht="14.2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</row>
    <row r="661" spans="1:23" ht="14.2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</row>
    <row r="662" spans="1:23" ht="14.2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</row>
    <row r="663" spans="1:23" ht="14.2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</row>
    <row r="664" spans="1:23" ht="14.2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</row>
    <row r="665" spans="1:23" ht="14.2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</row>
    <row r="666" spans="1:23" ht="14.2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</row>
    <row r="667" spans="1:23" ht="14.2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</row>
    <row r="668" spans="1:23" ht="14.2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</row>
    <row r="669" spans="1:23" ht="14.2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</row>
    <row r="670" spans="1:23" ht="14.2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</row>
    <row r="671" spans="1:23" ht="14.2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</row>
    <row r="672" spans="1:23" ht="14.2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</row>
    <row r="673" spans="1:23" ht="14.2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</row>
    <row r="674" spans="1:23" ht="14.2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</row>
    <row r="675" spans="1:23" ht="14.2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</row>
    <row r="676" spans="1:23" ht="14.2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</row>
    <row r="677" spans="1:23" ht="14.2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</row>
    <row r="678" spans="1:23" ht="14.2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</row>
    <row r="679" spans="1:23" ht="14.2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</row>
    <row r="680" spans="1:23" ht="14.2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</row>
    <row r="681" spans="1:23" ht="14.2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</row>
    <row r="682" spans="1:23" ht="14.2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</row>
    <row r="683" spans="1:23" ht="14.2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</row>
    <row r="684" spans="1:23" ht="14.2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</row>
    <row r="685" spans="1:23" ht="14.2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</row>
    <row r="686" spans="1:23" ht="14.2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</row>
    <row r="687" spans="1:23" ht="14.2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</row>
    <row r="688" spans="1:23" ht="14.2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</row>
    <row r="689" spans="1:23" ht="14.2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</row>
    <row r="690" spans="1:23" ht="14.2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</row>
    <row r="691" spans="1:23" ht="14.2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</row>
    <row r="692" spans="1:23" ht="14.2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</row>
    <row r="693" spans="1:23" ht="14.2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</row>
    <row r="694" spans="1:23" ht="14.2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</row>
    <row r="695" spans="1:23" ht="14.2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</row>
    <row r="696" spans="1:23" ht="14.2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</row>
    <row r="697" spans="1:23" ht="14.2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</row>
    <row r="698" spans="1:23" ht="14.2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</row>
    <row r="699" spans="1:23" ht="14.2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</row>
    <row r="700" spans="1:23" ht="14.2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</row>
    <row r="701" spans="1:23" ht="14.2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</row>
    <row r="702" spans="1:23" ht="14.2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</row>
    <row r="703" spans="1:23" ht="14.2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</row>
    <row r="704" spans="1:23" ht="14.2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</row>
    <row r="705" spans="1:23" ht="14.2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</row>
    <row r="706" spans="1:23" ht="14.2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</row>
    <row r="707" spans="1:23" ht="14.2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</row>
    <row r="708" spans="1:23" ht="14.2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</row>
    <row r="709" spans="1:23" ht="14.2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</row>
    <row r="710" spans="1:23" ht="14.2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</row>
    <row r="711" spans="1:23" ht="14.2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</row>
    <row r="712" spans="1:23" ht="14.2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</row>
    <row r="713" spans="1:23" ht="14.2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</row>
    <row r="714" spans="1:23" ht="14.2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</row>
    <row r="715" spans="1:23" ht="14.2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</row>
    <row r="716" spans="1:23" ht="14.2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</row>
    <row r="717" spans="1:23" ht="14.2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</row>
    <row r="718" spans="1:23" ht="14.2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</row>
    <row r="719" spans="1:23" ht="14.2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</row>
    <row r="720" spans="1:23" ht="14.2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</row>
    <row r="721" spans="1:23" ht="14.2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</row>
    <row r="722" spans="1:23" ht="14.2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</row>
    <row r="723" spans="1:23" ht="14.2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</row>
    <row r="724" spans="1:23" ht="14.2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</row>
    <row r="725" spans="1:23" ht="14.2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</row>
    <row r="726" spans="1:23" ht="14.2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</row>
    <row r="727" spans="1:23" ht="14.2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</row>
    <row r="728" spans="1:23" ht="14.2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</row>
    <row r="729" spans="1:23" ht="14.2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</row>
    <row r="730" spans="1:23" ht="14.2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</row>
    <row r="731" spans="1:23" ht="14.2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</row>
    <row r="732" spans="1:23" ht="14.2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</row>
    <row r="733" spans="1:23" ht="14.2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</row>
    <row r="734" spans="1:23" ht="14.2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</row>
    <row r="735" spans="1:23" ht="14.2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</row>
    <row r="736" spans="1:23" ht="14.2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</row>
    <row r="737" spans="1:23" ht="14.2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</row>
    <row r="738" spans="1:23" ht="14.2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</row>
    <row r="739" spans="1:23" ht="14.2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</row>
    <row r="740" spans="1:23" ht="14.2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</row>
    <row r="741" spans="1:23" ht="14.2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</row>
    <row r="742" spans="1:23" ht="14.2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</row>
    <row r="743" spans="1:23" ht="14.2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</row>
    <row r="744" spans="1:23" ht="14.2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</row>
    <row r="745" spans="1:23" ht="14.2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</row>
    <row r="746" spans="1:23" ht="14.2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</row>
    <row r="747" spans="1:23" ht="14.2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</row>
    <row r="748" spans="1:23" ht="14.2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</row>
    <row r="749" spans="1:23" ht="14.2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</row>
    <row r="750" spans="1:23" ht="14.2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</row>
    <row r="751" spans="1:23" ht="14.2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</row>
    <row r="752" spans="1:23" ht="14.2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</row>
    <row r="753" spans="1:23" ht="14.2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</row>
    <row r="754" spans="1:23" ht="14.2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</row>
    <row r="755" spans="1:23" ht="14.2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</row>
    <row r="756" spans="1:23" ht="14.2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</row>
    <row r="757" spans="1:23" ht="14.2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</row>
    <row r="758" spans="1:23" ht="14.2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</row>
    <row r="759" spans="1:23" ht="14.2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</row>
    <row r="760" spans="1:23" ht="14.2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</row>
    <row r="761" spans="1:23" ht="14.2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</row>
    <row r="762" spans="1:23" ht="14.2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</row>
    <row r="763" spans="1:23" ht="14.2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</row>
    <row r="764" spans="1:23" ht="14.2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</row>
    <row r="765" spans="1:23" ht="14.2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</row>
    <row r="766" spans="1:23" ht="14.2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</row>
    <row r="767" spans="1:23" ht="14.2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</row>
    <row r="768" spans="1:23" ht="14.2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</row>
    <row r="769" spans="1:23" ht="14.2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</row>
    <row r="770" spans="1:23" ht="14.2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</row>
    <row r="771" spans="1:23" ht="14.2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</row>
    <row r="772" spans="1:23" ht="14.2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</row>
    <row r="773" spans="1:23" ht="14.2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</row>
    <row r="774" spans="1:23" ht="14.2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</row>
    <row r="775" spans="1:23" ht="14.2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</row>
    <row r="776" spans="1:23" ht="14.2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</row>
    <row r="777" spans="1:23" ht="14.2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</row>
    <row r="778" spans="1:23" ht="14.2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</row>
    <row r="779" spans="1:23" ht="14.2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</row>
    <row r="780" spans="1:23" ht="14.2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</row>
    <row r="781" spans="1:23" ht="14.2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</row>
    <row r="782" spans="1:23" ht="14.2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</row>
    <row r="783" spans="1:23" ht="14.2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</row>
    <row r="784" spans="1:23" ht="14.2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</row>
    <row r="785" spans="1:23" ht="14.2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</row>
    <row r="786" spans="1:23" ht="14.2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</row>
    <row r="787" spans="1:23" ht="14.2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</row>
    <row r="788" spans="1:23" ht="14.2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</row>
    <row r="789" spans="1:23" ht="14.2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</row>
    <row r="790" spans="1:23" ht="14.2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</row>
    <row r="791" spans="1:23" ht="14.2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</row>
    <row r="792" spans="1:23" ht="14.2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</row>
    <row r="793" spans="1:23" ht="14.2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</row>
    <row r="794" spans="1:23" ht="14.2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</row>
    <row r="795" spans="1:23" ht="14.2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</row>
    <row r="796" spans="1:23" ht="14.2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</row>
    <row r="797" spans="1:23" ht="14.2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</row>
    <row r="798" spans="1:23" ht="14.2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</row>
    <row r="799" spans="1:23" ht="14.2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</row>
    <row r="800" spans="1:23" ht="14.2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</row>
    <row r="801" spans="1:23" ht="14.2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</row>
    <row r="802" spans="1:23" ht="14.2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</row>
    <row r="803" spans="1:23" ht="14.2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</row>
    <row r="804" spans="1:23" ht="14.2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</row>
    <row r="805" spans="1:23" ht="14.2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</row>
    <row r="806" spans="1:23" ht="14.2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</row>
    <row r="807" spans="1:23" ht="14.2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</row>
    <row r="808" spans="1:23" ht="14.2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</row>
    <row r="809" spans="1:23" ht="14.2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</row>
    <row r="810" spans="1:23" ht="14.2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</row>
    <row r="811" spans="1:23" ht="14.2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</row>
    <row r="812" spans="1:23" ht="14.2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</row>
    <row r="813" spans="1:23" ht="14.2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</row>
    <row r="814" spans="1:23" ht="14.2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</row>
    <row r="815" spans="1:23" ht="14.2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</row>
    <row r="816" spans="1:23" ht="14.2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</row>
    <row r="817" spans="1:23" ht="14.2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</row>
    <row r="818" spans="1:23" ht="14.2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</row>
    <row r="819" spans="1:23" ht="14.2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</row>
    <row r="820" spans="1:23" ht="14.2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</row>
    <row r="821" spans="1:23" ht="14.2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</row>
    <row r="822" spans="1:23" ht="14.2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</row>
    <row r="823" spans="1:23" ht="14.2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</row>
    <row r="824" spans="1:23" ht="14.2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</row>
    <row r="825" spans="1:23" ht="14.2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</row>
    <row r="826" spans="1:23" ht="14.2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</row>
    <row r="827" spans="1:23" ht="14.2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</row>
    <row r="828" spans="1:23" ht="14.2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</row>
    <row r="829" spans="1:23" ht="14.2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</row>
    <row r="830" spans="1:23" ht="14.2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</row>
    <row r="831" spans="1:23" ht="14.2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</row>
    <row r="832" spans="1:23" ht="14.2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</row>
    <row r="833" spans="1:23" ht="14.2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</row>
    <row r="834" spans="1:23" ht="14.2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</row>
    <row r="835" spans="1:23" ht="14.2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</row>
    <row r="836" spans="1:23" ht="14.2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</row>
    <row r="837" spans="1:23" ht="14.2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</row>
    <row r="838" spans="1:23" ht="14.2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</row>
    <row r="839" spans="1:23" ht="14.2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</row>
    <row r="840" spans="1:23" ht="14.2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</row>
    <row r="841" spans="1:23" ht="14.2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</row>
    <row r="842" spans="1:23" ht="14.2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</row>
    <row r="843" spans="1:23" ht="14.2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</row>
    <row r="844" spans="1:23" ht="14.2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</row>
    <row r="845" spans="1:23" ht="14.2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</row>
    <row r="846" spans="1:23" ht="14.2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</row>
    <row r="847" spans="1:23" ht="14.2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</row>
    <row r="848" spans="1:23" ht="14.2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</row>
    <row r="849" spans="1:23" ht="14.2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</row>
    <row r="850" spans="1:23" ht="14.2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</row>
    <row r="851" spans="1:23" ht="14.2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</row>
    <row r="852" spans="1:23" ht="14.2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</row>
    <row r="853" spans="1:23" ht="14.2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</row>
    <row r="854" spans="1:23" ht="14.2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</row>
    <row r="855" spans="1:23" ht="14.2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</row>
    <row r="856" spans="1:23" ht="14.2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</row>
    <row r="857" spans="1:23" ht="14.2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</row>
    <row r="858" spans="1:23" ht="14.2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</row>
    <row r="859" spans="1:23" ht="14.2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</row>
    <row r="860" spans="1:23" ht="14.2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</row>
    <row r="861" spans="1:23" ht="14.2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</row>
    <row r="862" spans="1:23" ht="14.2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</row>
    <row r="863" spans="1:23" ht="14.2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</row>
    <row r="864" spans="1:23" ht="14.2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</row>
    <row r="865" spans="1:23" ht="14.2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</row>
    <row r="866" spans="1:23" ht="14.2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</row>
    <row r="867" spans="1:23" ht="14.2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</row>
    <row r="868" spans="1:23" ht="14.2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</row>
    <row r="869" spans="1:23" ht="14.2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</row>
    <row r="870" spans="1:23" ht="14.2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</row>
    <row r="871" spans="1:23" ht="14.2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</row>
    <row r="872" spans="1:23" ht="14.2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</row>
    <row r="873" spans="1:23" ht="14.2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</row>
    <row r="874" spans="1:23" ht="14.2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</row>
    <row r="875" spans="1:23" ht="14.2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</row>
    <row r="876" spans="1:23" ht="14.2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</row>
    <row r="877" spans="1:23" ht="14.2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</row>
    <row r="878" spans="1:23" ht="14.2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</row>
    <row r="879" spans="1:23" ht="14.2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</row>
    <row r="880" spans="1:23" ht="14.2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</row>
    <row r="881" spans="1:23" ht="14.2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</row>
    <row r="882" spans="1:23" ht="14.2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</row>
    <row r="883" spans="1:23" ht="14.2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</row>
    <row r="884" spans="1:23" ht="14.2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</row>
    <row r="885" spans="1:23" ht="14.2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</row>
    <row r="886" spans="1:23" ht="14.2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</row>
    <row r="887" spans="1:23" ht="14.2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</row>
    <row r="888" spans="1:23" ht="14.2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</row>
    <row r="889" spans="1:23" ht="14.2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</row>
    <row r="890" spans="1:23" ht="14.2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</row>
    <row r="891" spans="1:23" ht="14.2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</row>
    <row r="892" spans="1:23" ht="14.2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</row>
    <row r="893" spans="1:23" ht="14.2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</row>
    <row r="894" spans="1:23" ht="14.2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</row>
    <row r="895" spans="1:23" ht="14.2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</row>
    <row r="896" spans="1:23" ht="14.2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</row>
    <row r="897" spans="1:23" ht="14.2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</row>
    <row r="898" spans="1:23" ht="14.2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</row>
    <row r="899" spans="1:23" ht="14.2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</row>
    <row r="900" spans="1:23" ht="14.2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</row>
    <row r="901" spans="1:23" ht="14.2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</row>
    <row r="902" spans="1:23" ht="14.2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</row>
    <row r="903" spans="1:23" ht="14.2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</row>
    <row r="904" spans="1:23" ht="14.2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</row>
    <row r="905" spans="1:23" ht="14.2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</row>
    <row r="906" spans="1:23" ht="14.2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</row>
    <row r="907" spans="1:23" ht="14.2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</row>
    <row r="908" spans="1:23" ht="14.2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</row>
    <row r="909" spans="1:23" ht="14.2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</row>
    <row r="910" spans="1:23" ht="14.2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</row>
    <row r="911" spans="1:23" ht="14.2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</row>
    <row r="912" spans="1:23" ht="14.2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</row>
    <row r="913" spans="1:23" ht="14.2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</row>
    <row r="914" spans="1:23" ht="14.2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</row>
    <row r="915" spans="1:23" ht="14.2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</row>
    <row r="916" spans="1:23" ht="14.2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</row>
    <row r="917" spans="1:23" ht="14.2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</row>
    <row r="918" spans="1:23" ht="14.2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</row>
    <row r="919" spans="1:23" ht="14.2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</row>
    <row r="920" spans="1:23" ht="14.2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</row>
    <row r="921" spans="1:23" ht="14.2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</row>
    <row r="922" spans="1:23" ht="14.2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</row>
    <row r="923" spans="1:23" ht="14.2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</row>
    <row r="924" spans="1:23" ht="14.2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</row>
    <row r="925" spans="1:23" ht="14.2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</row>
    <row r="926" spans="1:23" ht="14.2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</row>
    <row r="927" spans="1:23" ht="14.2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</row>
    <row r="928" spans="1:23" ht="14.2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</row>
    <row r="929" spans="1:23" ht="14.2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</row>
    <row r="930" spans="1:23" ht="14.2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</row>
    <row r="931" spans="1:23" ht="14.2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</row>
    <row r="932" spans="1:23" ht="14.2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</row>
    <row r="933" spans="1:23" ht="14.2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</row>
    <row r="934" spans="1:23" ht="14.2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</row>
    <row r="935" spans="1:23" ht="14.2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</row>
    <row r="936" spans="1:23" ht="14.2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</row>
    <row r="937" spans="1:23" ht="14.2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</row>
    <row r="938" spans="1:23" ht="14.2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</row>
    <row r="939" spans="1:23" ht="14.2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</row>
    <row r="940" spans="1:23" ht="14.2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</row>
    <row r="941" spans="1:23" ht="14.2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</row>
    <row r="942" spans="1:23" ht="14.2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</row>
    <row r="943" spans="1:23" ht="14.2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</row>
    <row r="944" spans="1:23" ht="14.2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</row>
    <row r="945" spans="1:23" ht="14.2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</row>
    <row r="946" spans="1:23" ht="14.2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</row>
    <row r="947" spans="1:23" ht="14.2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</row>
    <row r="948" spans="1:23" ht="14.2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</row>
    <row r="949" spans="1:23" ht="14.2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</row>
    <row r="950" spans="1:23" ht="14.2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</row>
    <row r="951" spans="1:23" ht="14.2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</row>
    <row r="952" spans="1:23" ht="14.2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</row>
    <row r="953" spans="1:23" ht="14.2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</row>
    <row r="954" spans="1:23" ht="14.2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</row>
    <row r="955" spans="1:23" ht="14.2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</row>
    <row r="956" spans="1:23" ht="14.2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</row>
    <row r="957" spans="1:23" ht="14.2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</row>
    <row r="958" spans="1:23" ht="14.2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</row>
    <row r="959" spans="1:23" ht="14.2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</row>
    <row r="960" spans="1:23" ht="14.2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</row>
    <row r="961" spans="1:23" ht="14.2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</row>
    <row r="962" spans="1:23" ht="14.2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</row>
    <row r="963" spans="1:23" ht="14.2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</row>
    <row r="964" spans="1:23" ht="14.2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</row>
    <row r="965" spans="1:23" ht="14.2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</row>
    <row r="966" spans="1:23" ht="14.2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</row>
    <row r="967" spans="1:23" ht="14.2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</row>
    <row r="968" spans="1:23" ht="14.2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</row>
    <row r="969" spans="1:23" ht="14.2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</row>
    <row r="970" spans="1:23" ht="14.2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</row>
    <row r="971" spans="1:23" ht="14.2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</row>
    <row r="972" spans="1:23" ht="14.2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</row>
    <row r="973" spans="1:23" ht="14.2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</row>
    <row r="974" spans="1:23" ht="14.2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</row>
    <row r="975" spans="1:23" ht="14.2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</row>
    <row r="976" spans="1:23" ht="14.2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</row>
    <row r="977" spans="1:23" ht="14.2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</row>
    <row r="978" spans="1:23" ht="14.2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</row>
    <row r="979" spans="1:23" ht="14.2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</row>
    <row r="980" spans="1:23" ht="14.2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</row>
    <row r="981" spans="1:23" ht="14.2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</row>
    <row r="982" spans="1:23" ht="14.2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</row>
    <row r="983" spans="1:23" ht="14.2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</row>
    <row r="984" spans="1:23" ht="14.2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</row>
    <row r="985" spans="1:23" ht="14.2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</row>
    <row r="986" spans="1:23" ht="14.2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</row>
    <row r="987" spans="1:23" ht="14.2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</row>
    <row r="988" spans="1:23" ht="14.2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</row>
    <row r="989" spans="1:23" ht="14.2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</row>
    <row r="990" spans="1:23" ht="14.2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</row>
    <row r="991" spans="1:23" ht="14.2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</row>
    <row r="992" spans="1:23" ht="14.2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</row>
    <row r="993" spans="1:23" ht="14.2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</row>
    <row r="994" spans="1:23" ht="14.2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</row>
    <row r="995" spans="1:23" ht="14.2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</row>
    <row r="996" spans="1:23" ht="14.2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</row>
    <row r="997" spans="1:23" ht="14.2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</row>
    <row r="998" spans="1:23" ht="14.2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</row>
    <row r="999" spans="1:23" ht="14.2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</row>
    <row r="1000" spans="1:23" ht="14.2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4" firstPageNumber="0" orientation="portrait" horizontalDpi="300" verticalDpi="300" r:id="rId1"/>
  <headerFooter>
    <oddHeader>&amp;C&amp;A</oddHeader>
    <oddFooter>&amp;CPágina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U1000"/>
  <sheetViews>
    <sheetView showGridLines="0" topLeftCell="A100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4.5703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8.7109375" customWidth="1"/>
    <col min="10" max="10" width="20.5703125" customWidth="1"/>
    <col min="11" max="11" width="28.28515625" customWidth="1"/>
    <col min="12" max="21" width="7.85546875" customWidth="1"/>
    <col min="1020" max="1024" width="11.5703125" customWidth="1"/>
  </cols>
  <sheetData>
    <row r="1" spans="1:21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</row>
    <row r="2" spans="1:21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</row>
    <row r="3" spans="1:21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L3" s="48"/>
      <c r="M3" s="48"/>
      <c r="N3" s="48"/>
      <c r="O3" s="48"/>
      <c r="P3" s="48"/>
      <c r="Q3" s="48"/>
      <c r="R3" s="48"/>
      <c r="S3" s="48"/>
      <c r="T3" s="48"/>
      <c r="U3" s="48"/>
    </row>
    <row r="4" spans="1:21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48"/>
      <c r="M4" s="48"/>
      <c r="N4" s="48"/>
      <c r="O4" s="48"/>
      <c r="P4" s="48"/>
      <c r="Q4" s="48"/>
      <c r="R4" s="48"/>
      <c r="S4" s="48"/>
      <c r="T4" s="48"/>
      <c r="U4" s="48"/>
    </row>
    <row r="5" spans="1:21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147</v>
      </c>
      <c r="K5" s="16"/>
      <c r="L5" s="48"/>
      <c r="M5" s="48"/>
      <c r="N5" s="48"/>
      <c r="O5" s="48"/>
      <c r="P5" s="48"/>
      <c r="Q5" s="48"/>
      <c r="R5" s="48"/>
      <c r="S5" s="48"/>
      <c r="T5" s="48"/>
      <c r="U5" s="48"/>
    </row>
    <row r="6" spans="1:21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48"/>
      <c r="M6" s="48"/>
      <c r="N6" s="48"/>
      <c r="O6" s="48"/>
      <c r="P6" s="48"/>
      <c r="Q6" s="48"/>
      <c r="R6" s="48"/>
      <c r="S6" s="48"/>
      <c r="T6" s="48"/>
      <c r="U6" s="48"/>
    </row>
    <row r="7" spans="1:21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48"/>
      <c r="M7" s="48"/>
      <c r="N7" s="48"/>
      <c r="O7" s="48"/>
      <c r="P7" s="48"/>
      <c r="Q7" s="48"/>
      <c r="R7" s="48"/>
      <c r="S7" s="48"/>
      <c r="T7" s="48"/>
      <c r="U7" s="48"/>
    </row>
    <row r="8" spans="1:21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48"/>
      <c r="M8" s="48"/>
      <c r="N8" s="48"/>
      <c r="O8" s="48"/>
      <c r="P8" s="48"/>
      <c r="Q8" s="48"/>
      <c r="R8" s="48"/>
      <c r="S8" s="48"/>
      <c r="T8" s="48"/>
      <c r="U8" s="48"/>
    </row>
    <row r="9" spans="1:21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48"/>
      <c r="M9" s="48"/>
      <c r="N9" s="48"/>
      <c r="O9" s="48"/>
      <c r="P9" s="48"/>
      <c r="Q9" s="48"/>
      <c r="R9" s="48"/>
      <c r="S9" s="48"/>
      <c r="T9" s="48"/>
      <c r="U9" s="48"/>
    </row>
    <row r="10" spans="1:21" ht="12.75" customHeight="1">
      <c r="A10" s="48"/>
      <c r="B10" s="149" t="s">
        <v>358</v>
      </c>
      <c r="C10" s="149"/>
      <c r="D10" s="148" t="s">
        <v>3</v>
      </c>
      <c r="E10" s="148"/>
      <c r="F10" s="149">
        <v>1</v>
      </c>
      <c r="G10" s="149"/>
      <c r="H10" s="149"/>
      <c r="I10" s="149"/>
      <c r="J10" s="149"/>
      <c r="K10" s="16"/>
      <c r="L10" s="48"/>
      <c r="M10" s="48"/>
      <c r="N10" s="48"/>
      <c r="O10" s="48"/>
      <c r="P10" s="48"/>
      <c r="Q10" s="48"/>
      <c r="R10" s="48"/>
      <c r="S10" s="48"/>
      <c r="T10" s="48"/>
      <c r="U10" s="48"/>
    </row>
    <row r="11" spans="1:21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48"/>
      <c r="M11" s="48"/>
      <c r="N11" s="48"/>
      <c r="O11" s="48"/>
      <c r="P11" s="48"/>
      <c r="Q11" s="48"/>
      <c r="R11" s="48"/>
      <c r="S11" s="48"/>
      <c r="T11" s="48"/>
      <c r="U11" s="48"/>
    </row>
    <row r="12" spans="1:21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48"/>
      <c r="M12" s="48"/>
      <c r="N12" s="48"/>
      <c r="O12" s="48"/>
      <c r="P12" s="48"/>
      <c r="Q12" s="48"/>
      <c r="R12" s="48"/>
      <c r="S12" s="48"/>
      <c r="T12" s="48"/>
      <c r="U12" s="48"/>
    </row>
    <row r="13" spans="1:21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Pessoal da Adm TCO</v>
      </c>
      <c r="K13" s="17"/>
      <c r="L13" s="48"/>
      <c r="M13" s="48"/>
      <c r="N13" s="48"/>
      <c r="O13" s="48"/>
      <c r="P13" s="48"/>
      <c r="Q13" s="48"/>
      <c r="R13" s="48"/>
      <c r="S13" s="48"/>
      <c r="T13" s="48"/>
      <c r="U13" s="48"/>
    </row>
    <row r="14" spans="1:21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158</v>
      </c>
      <c r="K14" s="17"/>
      <c r="L14" s="48"/>
      <c r="M14" s="48"/>
      <c r="N14" s="48"/>
      <c r="O14" s="48"/>
      <c r="P14" s="48"/>
      <c r="Q14" s="48"/>
      <c r="R14" s="48"/>
      <c r="S14" s="48"/>
      <c r="T14" s="48"/>
      <c r="U14" s="48"/>
    </row>
    <row r="15" spans="1:21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1589.96</v>
      </c>
      <c r="K15" s="17"/>
      <c r="L15" s="48"/>
      <c r="M15" s="48"/>
      <c r="N15" s="48"/>
      <c r="O15" s="48"/>
      <c r="P15" s="48"/>
      <c r="Q15" s="48"/>
      <c r="R15" s="48"/>
      <c r="S15" s="48"/>
      <c r="T15" s="48"/>
      <c r="U15" s="48"/>
    </row>
    <row r="16" spans="1:21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1:21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163</v>
      </c>
      <c r="K17" s="62"/>
      <c r="L17" s="48"/>
      <c r="M17" s="48"/>
      <c r="N17" s="48"/>
      <c r="O17" s="48"/>
      <c r="P17" s="48"/>
      <c r="Q17" s="48"/>
      <c r="R17" s="48"/>
      <c r="S17" s="48"/>
      <c r="T17" s="48"/>
      <c r="U17" s="48"/>
    </row>
    <row r="18" spans="1:21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43831</v>
      </c>
      <c r="K18" s="17"/>
      <c r="L18" s="48"/>
      <c r="M18" s="48"/>
      <c r="N18" s="48"/>
      <c r="O18" s="48"/>
      <c r="P18" s="48"/>
      <c r="Q18" s="48"/>
      <c r="R18" s="48"/>
      <c r="S18" s="48"/>
      <c r="T18" s="48"/>
      <c r="U18" s="48"/>
    </row>
    <row r="19" spans="1:21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48"/>
      <c r="M19" s="48"/>
      <c r="N19" s="48"/>
      <c r="O19" s="48"/>
      <c r="P19" s="48"/>
      <c r="Q19" s="48"/>
      <c r="R19" s="48"/>
      <c r="S19" s="48"/>
      <c r="T19" s="48"/>
      <c r="U19" s="48"/>
    </row>
    <row r="20" spans="1:21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48"/>
      <c r="M20" s="48"/>
      <c r="N20" s="48"/>
      <c r="O20" s="48"/>
      <c r="P20" s="48"/>
      <c r="Q20" s="48"/>
      <c r="R20" s="48"/>
      <c r="S20" s="48"/>
      <c r="T20" s="48"/>
      <c r="U20" s="48"/>
    </row>
    <row r="21" spans="1:21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48"/>
      <c r="M21" s="48"/>
      <c r="N21" s="48"/>
      <c r="O21" s="48"/>
      <c r="P21" s="48"/>
      <c r="Q21" s="48"/>
      <c r="R21" s="48"/>
      <c r="S21" s="48"/>
      <c r="T21" s="48"/>
      <c r="U21" s="48"/>
    </row>
    <row r="22" spans="1:21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48"/>
      <c r="M22" s="48"/>
      <c r="N22" s="48"/>
      <c r="O22" s="48"/>
      <c r="P22" s="48"/>
      <c r="Q22" s="48"/>
      <c r="R22" s="48"/>
      <c r="S22" s="48"/>
      <c r="T22" s="48"/>
      <c r="U22" s="48"/>
    </row>
    <row r="23" spans="1:21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1589.96</v>
      </c>
      <c r="K23" s="17"/>
      <c r="L23" s="48"/>
      <c r="M23" s="48"/>
      <c r="N23" s="48"/>
      <c r="O23" s="48"/>
      <c r="P23" s="48"/>
      <c r="Q23" s="48"/>
      <c r="R23" s="48"/>
      <c r="S23" s="48"/>
      <c r="T23" s="48"/>
      <c r="U23" s="48"/>
    </row>
    <row r="24" spans="1:21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48"/>
      <c r="M24" s="48"/>
      <c r="N24" s="48"/>
      <c r="O24" s="48"/>
      <c r="P24" s="48"/>
      <c r="Q24" s="48"/>
      <c r="R24" s="48"/>
      <c r="S24" s="48"/>
      <c r="T24" s="48"/>
      <c r="U24" s="48"/>
    </row>
    <row r="25" spans="1:21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66"/>
      <c r="J25" s="65">
        <v>0</v>
      </c>
      <c r="K25" s="67"/>
      <c r="L25" s="48"/>
      <c r="M25" s="48"/>
      <c r="N25" s="48"/>
      <c r="O25" s="48"/>
      <c r="P25" s="48"/>
      <c r="Q25" s="48"/>
      <c r="R25" s="48"/>
      <c r="S25" s="48"/>
      <c r="T25" s="48"/>
      <c r="U25" s="48"/>
    </row>
    <row r="26" spans="1:21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48"/>
      <c r="M26" s="48"/>
      <c r="N26" s="48"/>
      <c r="O26" s="48"/>
      <c r="P26" s="48"/>
      <c r="Q26" s="48"/>
      <c r="R26" s="48"/>
      <c r="S26" s="48"/>
      <c r="T26" s="48"/>
      <c r="U26" s="48"/>
    </row>
    <row r="27" spans="1:21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48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1589.96</v>
      </c>
      <c r="K28" s="69"/>
      <c r="L28" s="48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48"/>
      <c r="M29" s="48"/>
      <c r="N29" s="48"/>
      <c r="O29" s="48"/>
      <c r="P29" s="48"/>
      <c r="Q29" s="48"/>
      <c r="R29" s="48"/>
      <c r="S29" s="48"/>
      <c r="T29" s="48"/>
      <c r="U29" s="48"/>
    </row>
    <row r="30" spans="1:21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48"/>
      <c r="M30" s="48"/>
      <c r="N30" s="48"/>
      <c r="O30" s="48"/>
      <c r="P30" s="48"/>
      <c r="Q30" s="48"/>
      <c r="R30" s="48"/>
      <c r="S30" s="48"/>
      <c r="T30" s="48"/>
      <c r="U30" s="48"/>
    </row>
    <row r="31" spans="1:21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48"/>
      <c r="M31" s="48"/>
      <c r="N31" s="48"/>
      <c r="O31" s="48"/>
      <c r="P31" s="48"/>
      <c r="Q31" s="48"/>
      <c r="R31" s="48"/>
      <c r="S31" s="48"/>
      <c r="T31" s="48"/>
      <c r="U31" s="48"/>
    </row>
    <row r="32" spans="1:21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48"/>
      <c r="M32" s="48"/>
      <c r="N32" s="48"/>
      <c r="O32" s="48"/>
      <c r="P32" s="48"/>
      <c r="Q32" s="48"/>
      <c r="R32" s="48"/>
      <c r="S32" s="48"/>
      <c r="T32" s="48"/>
      <c r="U32" s="48"/>
    </row>
    <row r="33" spans="1:21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1589.96</v>
      </c>
      <c r="K33" s="17"/>
      <c r="L33" s="48"/>
      <c r="M33" s="48"/>
      <c r="N33" s="48"/>
      <c r="O33" s="48"/>
      <c r="P33" s="48"/>
      <c r="Q33" s="48"/>
      <c r="R33" s="48"/>
      <c r="S33" s="48"/>
      <c r="T33" s="48"/>
      <c r="U33" s="48"/>
    </row>
    <row r="34" spans="1:21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(1/12)</f>
        <v>8.3333333333333329E-2</v>
      </c>
      <c r="J34" s="75">
        <f>$J$33*I34</f>
        <v>132.49666666666667</v>
      </c>
      <c r="K34" s="17"/>
      <c r="L34" s="48"/>
      <c r="M34" s="48"/>
      <c r="N34" s="48"/>
      <c r="O34" s="48"/>
      <c r="P34" s="48"/>
      <c r="Q34" s="48"/>
      <c r="R34" s="48"/>
      <c r="S34" s="48"/>
      <c r="T34" s="48"/>
      <c r="U34" s="48"/>
    </row>
    <row r="35" spans="1:21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(1/12)+((1/12)/3)</f>
        <v>0.1111111111111111</v>
      </c>
      <c r="J35" s="75">
        <f>$J$33*I35</f>
        <v>176.66222222222223</v>
      </c>
      <c r="K35" s="17"/>
      <c r="L35" s="48"/>
      <c r="M35" s="48"/>
      <c r="N35" s="48"/>
      <c r="O35" s="48"/>
      <c r="P35" s="48"/>
      <c r="Q35" s="48"/>
      <c r="R35" s="48"/>
      <c r="S35" s="48"/>
      <c r="T35" s="48"/>
      <c r="U35" s="48"/>
    </row>
    <row r="36" spans="1:21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309.1588888888889</v>
      </c>
      <c r="K36" s="69"/>
      <c r="L36" s="48"/>
      <c r="M36" s="48"/>
      <c r="N36" s="48"/>
      <c r="O36" s="48"/>
      <c r="P36" s="48"/>
      <c r="Q36" s="48"/>
      <c r="R36" s="48"/>
      <c r="S36" s="48"/>
      <c r="T36" s="48"/>
      <c r="U36" s="48"/>
    </row>
    <row r="37" spans="1:21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48"/>
      <c r="M37" s="48"/>
      <c r="N37" s="48"/>
      <c r="O37" s="48"/>
      <c r="P37" s="48"/>
      <c r="Q37" s="48"/>
      <c r="R37" s="48"/>
      <c r="S37" s="48"/>
      <c r="T37" s="48"/>
      <c r="U37" s="48"/>
    </row>
    <row r="38" spans="1:21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48"/>
      <c r="M38" s="48"/>
      <c r="N38" s="48"/>
      <c r="O38" s="48"/>
      <c r="P38" s="48"/>
      <c r="Q38" s="48"/>
      <c r="R38" s="48"/>
      <c r="S38" s="48"/>
      <c r="T38" s="48"/>
      <c r="U38" s="48"/>
    </row>
    <row r="39" spans="1:21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1899.1188888888889</v>
      </c>
      <c r="K39" s="17"/>
      <c r="L39" s="48"/>
      <c r="M39" s="48"/>
      <c r="N39" s="48"/>
      <c r="O39" s="48"/>
      <c r="P39" s="48"/>
      <c r="Q39" s="48"/>
      <c r="R39" s="48"/>
      <c r="S39" s="48"/>
      <c r="T39" s="48"/>
      <c r="U39" s="48"/>
    </row>
    <row r="40" spans="1:21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379.82377777777782</v>
      </c>
      <c r="K40" s="17"/>
      <c r="L40" s="48"/>
      <c r="M40" s="48"/>
      <c r="N40" s="48"/>
      <c r="O40" s="48"/>
      <c r="P40" s="48"/>
      <c r="Q40" s="48"/>
      <c r="R40" s="48"/>
      <c r="S40" s="48"/>
      <c r="T40" s="48"/>
      <c r="U40" s="48"/>
    </row>
    <row r="41" spans="1:21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47.477972222222228</v>
      </c>
      <c r="K41" s="17"/>
      <c r="L41" s="48"/>
      <c r="M41" s="48"/>
      <c r="N41" s="48"/>
      <c r="O41" s="48"/>
      <c r="P41" s="48"/>
      <c r="Q41" s="48"/>
      <c r="R41" s="48"/>
      <c r="S41" s="48"/>
      <c r="T41" s="48"/>
      <c r="U41" s="48"/>
    </row>
    <row r="42" spans="1:21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48"/>
      <c r="M42" s="48"/>
      <c r="N42" s="48"/>
      <c r="O42" s="48"/>
      <c r="P42" s="48"/>
      <c r="Q42" s="48"/>
      <c r="R42" s="48"/>
      <c r="S42" s="48"/>
      <c r="T42" s="48"/>
      <c r="U42" s="48"/>
    </row>
    <row r="43" spans="1:21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28.486783333333332</v>
      </c>
      <c r="K43" s="17"/>
      <c r="L43" s="48"/>
      <c r="M43" s="48"/>
      <c r="N43" s="48"/>
      <c r="O43" s="48"/>
      <c r="P43" s="48"/>
      <c r="Q43" s="48"/>
      <c r="R43" s="48"/>
      <c r="S43" s="48"/>
      <c r="T43" s="48"/>
      <c r="U43" s="48"/>
    </row>
    <row r="44" spans="1:21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18.991188888888889</v>
      </c>
      <c r="K44" s="17"/>
      <c r="L44" s="48"/>
      <c r="M44" s="48"/>
      <c r="N44" s="48"/>
      <c r="O44" s="48"/>
      <c r="P44" s="48"/>
      <c r="Q44" s="48"/>
      <c r="R44" s="48"/>
      <c r="S44" s="48"/>
      <c r="T44" s="48"/>
      <c r="U44" s="48"/>
    </row>
    <row r="45" spans="1:21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11.394713333333334</v>
      </c>
      <c r="K45" s="17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1:21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3.798237777777778</v>
      </c>
      <c r="K46" s="17"/>
      <c r="L46" s="48"/>
      <c r="M46" s="48"/>
      <c r="N46" s="48"/>
      <c r="O46" s="48"/>
      <c r="P46" s="48"/>
      <c r="Q46" s="48"/>
      <c r="R46" s="48"/>
      <c r="S46" s="48"/>
      <c r="T46" s="48"/>
      <c r="U46" s="48"/>
    </row>
    <row r="47" spans="1:21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151.92951111111111</v>
      </c>
      <c r="K47" s="17"/>
      <c r="L47" s="48"/>
      <c r="M47" s="48"/>
      <c r="N47" s="48"/>
      <c r="O47" s="48"/>
      <c r="P47" s="48"/>
      <c r="Q47" s="48"/>
      <c r="R47" s="48"/>
      <c r="S47" s="48"/>
      <c r="T47" s="48"/>
      <c r="U47" s="48"/>
    </row>
    <row r="48" spans="1:21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641.90218444444452</v>
      </c>
      <c r="K48" s="69"/>
      <c r="L48" s="48"/>
      <c r="M48" s="48"/>
      <c r="N48" s="48"/>
      <c r="O48" s="48"/>
      <c r="P48" s="48"/>
      <c r="Q48" s="48"/>
      <c r="R48" s="48"/>
      <c r="S48" s="48"/>
      <c r="T48" s="48"/>
      <c r="U48" s="48"/>
    </row>
    <row r="49" spans="1:21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48"/>
      <c r="M49" s="48"/>
      <c r="N49" s="48"/>
      <c r="O49" s="48"/>
      <c r="P49" s="48"/>
      <c r="Q49" s="48"/>
      <c r="R49" s="48"/>
      <c r="S49" s="48"/>
      <c r="T49" s="48"/>
      <c r="U49" s="48"/>
    </row>
    <row r="50" spans="1:21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48"/>
      <c r="M50" s="48"/>
      <c r="N50" s="48"/>
      <c r="O50" s="48"/>
      <c r="P50" s="48"/>
      <c r="Q50" s="48"/>
      <c r="R50" s="48"/>
      <c r="S50" s="48"/>
      <c r="T50" s="48"/>
      <c r="U50" s="48"/>
    </row>
    <row r="51" spans="1:21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((26*4.15*2)-(J23*0.06))</f>
        <v>120.40240000000001</v>
      </c>
      <c r="K51" s="89"/>
      <c r="L51" s="87"/>
      <c r="M51" s="87"/>
      <c r="N51" s="87"/>
      <c r="O51" s="87"/>
      <c r="P51" s="87"/>
      <c r="Q51" s="87"/>
      <c r="R51" s="87"/>
      <c r="S51" s="87"/>
      <c r="T51" s="87"/>
      <c r="U51" s="87"/>
    </row>
    <row r="52" spans="1:21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21.63</v>
      </c>
      <c r="J52" s="65">
        <f>I52*26*0.8</f>
        <v>449.904</v>
      </c>
      <c r="K52" s="17"/>
      <c r="L52" s="48"/>
      <c r="M52" s="48"/>
      <c r="N52" s="48"/>
      <c r="O52" s="48"/>
      <c r="P52" s="48"/>
      <c r="Q52" s="48"/>
      <c r="R52" s="48"/>
      <c r="S52" s="48"/>
      <c r="T52" s="48"/>
      <c r="U52" s="48"/>
    </row>
    <row r="53" spans="1:21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48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47"/>
      <c r="L54" s="48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65"/>
      <c r="J55" s="65">
        <v>0</v>
      </c>
      <c r="K55" s="91"/>
      <c r="L55" s="48"/>
      <c r="M55" s="48"/>
      <c r="N55" s="48"/>
      <c r="O55" s="48"/>
      <c r="P55" s="48"/>
      <c r="Q55" s="48"/>
      <c r="R55" s="48"/>
      <c r="S55" s="48"/>
      <c r="T55" s="48"/>
      <c r="U55" s="48"/>
    </row>
    <row r="56" spans="1:21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v>36.57</v>
      </c>
      <c r="K56" s="92"/>
      <c r="L56" s="48"/>
      <c r="M56" s="48"/>
      <c r="N56" s="48"/>
      <c r="O56" s="48"/>
      <c r="P56" s="48"/>
      <c r="Q56" s="48"/>
      <c r="R56" s="48"/>
      <c r="S56" s="48"/>
      <c r="T56" s="48"/>
      <c r="U56" s="48"/>
    </row>
    <row r="57" spans="1:21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606.8764000000001</v>
      </c>
      <c r="K57" s="69"/>
      <c r="L57" s="48"/>
      <c r="M57" s="48"/>
      <c r="N57" s="48"/>
      <c r="O57" s="48"/>
      <c r="P57" s="48"/>
      <c r="Q57" s="48"/>
      <c r="R57" s="48"/>
      <c r="S57" s="48"/>
      <c r="T57" s="48"/>
      <c r="U57" s="48"/>
    </row>
    <row r="58" spans="1:21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48"/>
      <c r="M58" s="48"/>
      <c r="N58" s="48"/>
      <c r="O58" s="48"/>
      <c r="P58" s="48"/>
      <c r="Q58" s="48"/>
      <c r="R58" s="48"/>
      <c r="S58" s="48"/>
      <c r="T58" s="48"/>
      <c r="U58" s="48"/>
    </row>
    <row r="59" spans="1:21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48"/>
      <c r="M59" s="48"/>
      <c r="N59" s="48"/>
      <c r="O59" s="48"/>
      <c r="P59" s="48"/>
      <c r="Q59" s="48"/>
      <c r="R59" s="48"/>
      <c r="S59" s="48"/>
      <c r="T59" s="48"/>
      <c r="U59" s="48"/>
    </row>
    <row r="60" spans="1:21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48"/>
      <c r="M60" s="48"/>
      <c r="N60" s="48"/>
      <c r="O60" s="48"/>
      <c r="P60" s="48"/>
      <c r="Q60" s="48"/>
      <c r="R60" s="48"/>
      <c r="S60" s="48"/>
      <c r="T60" s="48"/>
      <c r="U60" s="48"/>
    </row>
    <row r="61" spans="1:21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309.1588888888889</v>
      </c>
      <c r="K61" s="17"/>
      <c r="L61" s="48"/>
      <c r="M61" s="48"/>
      <c r="N61" s="48"/>
      <c r="O61" s="48"/>
      <c r="P61" s="48"/>
      <c r="Q61" s="48"/>
      <c r="R61" s="48"/>
      <c r="S61" s="48"/>
      <c r="T61" s="48"/>
      <c r="U61" s="48"/>
    </row>
    <row r="62" spans="1:21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641.90218444444452</v>
      </c>
      <c r="K62" s="17"/>
      <c r="L62" s="48"/>
      <c r="M62" s="48"/>
      <c r="N62" s="48"/>
      <c r="O62" s="48"/>
      <c r="P62" s="48"/>
      <c r="Q62" s="48"/>
      <c r="R62" s="48"/>
      <c r="S62" s="48"/>
      <c r="T62" s="48"/>
      <c r="U62" s="48"/>
    </row>
    <row r="63" spans="1:21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606.8764000000001</v>
      </c>
      <c r="K63" s="17"/>
      <c r="L63" s="48"/>
      <c r="M63" s="48"/>
      <c r="N63" s="48"/>
      <c r="O63" s="48"/>
      <c r="P63" s="48"/>
      <c r="Q63" s="48"/>
      <c r="R63" s="48"/>
      <c r="S63" s="48"/>
      <c r="T63" s="48"/>
      <c r="U63" s="48"/>
    </row>
    <row r="64" spans="1:21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1557.9374733333334</v>
      </c>
      <c r="K64" s="69"/>
      <c r="L64" s="87"/>
      <c r="M64" s="87"/>
      <c r="N64" s="87"/>
      <c r="O64" s="87"/>
      <c r="P64" s="87"/>
      <c r="Q64" s="87"/>
      <c r="R64" s="87"/>
      <c r="S64" s="87"/>
      <c r="T64" s="87"/>
      <c r="U64" s="87"/>
    </row>
    <row r="65" spans="1:21" ht="14.25" customHeight="1">
      <c r="A65" s="48"/>
      <c r="B65" s="156"/>
      <c r="C65" s="156"/>
      <c r="D65" s="156"/>
      <c r="E65" s="156"/>
      <c r="F65" s="156"/>
      <c r="G65" s="156"/>
      <c r="H65" s="156"/>
      <c r="I65" s="156"/>
      <c r="J65" s="156"/>
      <c r="K65" s="17"/>
      <c r="L65" s="48"/>
      <c r="M65" s="48"/>
      <c r="N65" s="48"/>
      <c r="O65" s="48"/>
      <c r="P65" s="48"/>
      <c r="Q65" s="48"/>
      <c r="R65" s="48"/>
      <c r="S65" s="48"/>
      <c r="T65" s="48"/>
      <c r="U65" s="48"/>
    </row>
    <row r="66" spans="1:21" ht="14.25" customHeight="1">
      <c r="A66" s="48"/>
      <c r="B66" s="93"/>
      <c r="C66" s="93"/>
      <c r="D66" s="93"/>
      <c r="E66" s="93"/>
      <c r="F66" s="93"/>
      <c r="G66" s="93"/>
      <c r="H66" s="93"/>
      <c r="I66" s="93"/>
      <c r="J66" s="93"/>
      <c r="K66" s="17"/>
      <c r="L66" s="48"/>
      <c r="M66" s="48"/>
      <c r="N66" s="48"/>
      <c r="O66" s="48"/>
      <c r="P66" s="48"/>
      <c r="Q66" s="48"/>
      <c r="R66" s="48"/>
      <c r="S66" s="48"/>
      <c r="T66" s="48"/>
      <c r="U66" s="48"/>
    </row>
    <row r="67" spans="1:21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48"/>
      <c r="M67" s="48"/>
      <c r="N67" s="48"/>
      <c r="O67" s="48"/>
      <c r="P67" s="48"/>
      <c r="Q67" s="48"/>
      <c r="R67" s="48"/>
      <c r="S67" s="48"/>
      <c r="T67" s="48"/>
      <c r="U67" s="48"/>
    </row>
    <row r="68" spans="1:21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48"/>
      <c r="M68" s="48"/>
      <c r="N68" s="48"/>
      <c r="O68" s="48"/>
      <c r="P68" s="48"/>
      <c r="Q68" s="48"/>
      <c r="R68" s="48"/>
      <c r="S68" s="48"/>
      <c r="T68" s="48"/>
      <c r="U68" s="48"/>
    </row>
    <row r="69" spans="1:21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1589.96</v>
      </c>
      <c r="K69" s="17"/>
      <c r="L69" s="48"/>
      <c r="M69" s="48"/>
      <c r="N69" s="48"/>
      <c r="O69" s="48"/>
      <c r="P69" s="48"/>
      <c r="Q69" s="48"/>
      <c r="R69" s="48"/>
      <c r="S69" s="48"/>
      <c r="T69" s="48"/>
      <c r="U69" s="48"/>
    </row>
    <row r="70" spans="1:21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6.6248333333333331</v>
      </c>
      <c r="K70" s="69"/>
      <c r="L70" s="48"/>
      <c r="M70" s="48"/>
      <c r="N70" s="48"/>
      <c r="O70" s="48"/>
      <c r="P70" s="48"/>
      <c r="Q70" s="48"/>
      <c r="R70" s="48"/>
      <c r="S70" s="48"/>
      <c r="T70" s="48"/>
      <c r="U70" s="48"/>
    </row>
    <row r="71" spans="1:21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0.52998666666666661</v>
      </c>
      <c r="K71" s="69"/>
      <c r="L71" s="48"/>
      <c r="M71" s="48"/>
      <c r="N71" s="48"/>
      <c r="O71" s="48"/>
      <c r="P71" s="48"/>
      <c r="Q71" s="48"/>
      <c r="R71" s="48"/>
      <c r="S71" s="48"/>
      <c r="T71" s="48"/>
      <c r="U71" s="48"/>
    </row>
    <row r="72" spans="1:21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(7/30)/12</f>
        <v>1.9444444444444445E-2</v>
      </c>
      <c r="J72" s="75">
        <f>$J$69*I72</f>
        <v>30.91588888888889</v>
      </c>
      <c r="K72" s="94" t="s">
        <v>218</v>
      </c>
      <c r="L72" s="48"/>
      <c r="M72" s="48"/>
      <c r="N72" s="48"/>
      <c r="O72" s="48"/>
      <c r="P72" s="48"/>
      <c r="Q72" s="48"/>
      <c r="R72" s="48"/>
      <c r="S72" s="48"/>
      <c r="T72" s="48"/>
      <c r="U72" s="48"/>
    </row>
    <row r="73" spans="1:21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6.5722222222222224E-3</v>
      </c>
      <c r="J73" s="75">
        <f>$J$69*I73</f>
        <v>10.449570444444445</v>
      </c>
      <c r="K73" s="95"/>
      <c r="L73" s="48"/>
      <c r="M73" s="48"/>
      <c r="N73" s="48"/>
      <c r="O73" s="48"/>
      <c r="P73" s="48"/>
      <c r="Q73" s="48"/>
      <c r="R73" s="48"/>
      <c r="S73" s="48"/>
      <c r="T73" s="48"/>
      <c r="U73" s="48"/>
    </row>
    <row r="74" spans="1:21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50.878720000000001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</row>
    <row r="75" spans="1:21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6.2516666666666665E-2</v>
      </c>
      <c r="J75" s="77">
        <f>SUM(J70:J74)</f>
        <v>99.398999333333336</v>
      </c>
      <c r="K75" s="69"/>
      <c r="L75" s="48"/>
      <c r="M75" s="48"/>
      <c r="N75" s="48"/>
      <c r="O75" s="48"/>
      <c r="P75" s="48"/>
      <c r="Q75" s="48"/>
      <c r="R75" s="48"/>
      <c r="S75" s="48"/>
      <c r="T75" s="48"/>
      <c r="U75" s="48"/>
    </row>
    <row r="76" spans="1:21" ht="14.25" customHeight="1">
      <c r="A76" s="87"/>
      <c r="B76" s="157"/>
      <c r="C76" s="157"/>
      <c r="D76" s="157"/>
      <c r="E76" s="157"/>
      <c r="F76" s="157"/>
      <c r="G76" s="157"/>
      <c r="H76" s="157"/>
      <c r="I76" s="157"/>
      <c r="J76" s="157"/>
      <c r="K76" s="89"/>
      <c r="L76" s="87"/>
      <c r="M76" s="87"/>
      <c r="N76" s="87"/>
      <c r="O76" s="87"/>
      <c r="P76" s="87"/>
      <c r="Q76" s="87"/>
      <c r="R76" s="87"/>
      <c r="S76" s="87"/>
      <c r="T76" s="87"/>
      <c r="U76" s="87"/>
    </row>
    <row r="77" spans="1:21" ht="14.25" customHeight="1">
      <c r="A77" s="87"/>
      <c r="B77" s="70"/>
      <c r="C77" s="70"/>
      <c r="D77" s="70"/>
      <c r="E77" s="70"/>
      <c r="F77" s="70"/>
      <c r="G77" s="70"/>
      <c r="H77" s="70"/>
      <c r="I77" s="70"/>
      <c r="J77" s="70"/>
      <c r="K77" s="89"/>
      <c r="L77" s="87"/>
      <c r="M77" s="87"/>
      <c r="N77" s="87"/>
      <c r="O77" s="87"/>
      <c r="P77" s="87"/>
      <c r="Q77" s="87"/>
      <c r="R77" s="87"/>
      <c r="S77" s="87"/>
      <c r="T77" s="87"/>
      <c r="U77" s="87"/>
    </row>
    <row r="78" spans="1:21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48"/>
      <c r="M78" s="48"/>
      <c r="N78" s="48"/>
      <c r="O78" s="48"/>
      <c r="P78" s="48"/>
      <c r="Q78" s="48"/>
      <c r="R78" s="48"/>
      <c r="S78" s="48"/>
      <c r="T78" s="48"/>
      <c r="U78" s="48"/>
    </row>
    <row r="79" spans="1:21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</row>
    <row r="80" spans="1:21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1589.96</v>
      </c>
      <c r="K80" s="17"/>
      <c r="L80" s="48"/>
      <c r="M80" s="48"/>
      <c r="N80" s="48"/>
      <c r="O80" s="48"/>
      <c r="P80" s="48"/>
      <c r="Q80" s="48"/>
      <c r="R80" s="48"/>
      <c r="S80" s="48"/>
      <c r="T80" s="48"/>
      <c r="U80" s="48"/>
    </row>
    <row r="81" spans="1:21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14.721851851851852</v>
      </c>
      <c r="K81" s="97"/>
      <c r="L81" s="48"/>
      <c r="M81" s="48"/>
      <c r="N81" s="48"/>
      <c r="O81" s="48"/>
      <c r="P81" s="48"/>
      <c r="Q81" s="48"/>
      <c r="R81" s="48"/>
      <c r="S81" s="48"/>
      <c r="T81" s="48"/>
      <c r="U81" s="48"/>
    </row>
    <row r="82" spans="1:21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26.322671111111106</v>
      </c>
      <c r="K82" s="97"/>
      <c r="L82" s="48"/>
      <c r="M82" s="48"/>
      <c r="N82" s="48"/>
      <c r="O82" s="48"/>
      <c r="P82" s="48"/>
      <c r="Q82" s="48"/>
      <c r="R82" s="48"/>
      <c r="S82" s="48"/>
      <c r="T82" s="48"/>
      <c r="U82" s="48"/>
    </row>
    <row r="83" spans="1:21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0.33124166666666666</v>
      </c>
      <c r="K83" s="69"/>
      <c r="L83" s="48"/>
      <c r="M83" s="48"/>
      <c r="N83" s="48"/>
      <c r="O83" s="48"/>
      <c r="P83" s="48"/>
      <c r="Q83" s="48"/>
      <c r="R83" s="48"/>
      <c r="S83" s="48"/>
      <c r="T83" s="48"/>
      <c r="U83" s="48"/>
    </row>
    <row r="84" spans="1:21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0.516737</v>
      </c>
      <c r="K84" s="69"/>
      <c r="L84" s="48"/>
      <c r="M84" s="48"/>
      <c r="N84" s="48"/>
      <c r="O84" s="48"/>
      <c r="P84" s="48"/>
      <c r="Q84" s="48"/>
      <c r="R84" s="48"/>
      <c r="S84" s="48"/>
      <c r="T84" s="48"/>
      <c r="U84" s="48"/>
    </row>
    <row r="85" spans="1:21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0.51617733408000011</v>
      </c>
      <c r="K85" s="69"/>
      <c r="L85" s="48"/>
      <c r="M85" s="48"/>
      <c r="N85" s="48"/>
      <c r="O85" s="48"/>
      <c r="P85" s="48"/>
      <c r="Q85" s="48"/>
      <c r="R85" s="48"/>
      <c r="S85" s="48"/>
      <c r="T85" s="48"/>
      <c r="U85" s="48"/>
    </row>
    <row r="86" spans="1:21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14.334133489733855</v>
      </c>
      <c r="K86" s="69"/>
      <c r="L86" s="48"/>
      <c r="M86" s="48"/>
      <c r="N86" s="48"/>
      <c r="O86" s="48"/>
      <c r="P86" s="48"/>
      <c r="Q86" s="48"/>
      <c r="R86" s="48"/>
      <c r="S86" s="48"/>
      <c r="T86" s="48"/>
      <c r="U86" s="48"/>
    </row>
    <row r="87" spans="1:21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56.742812453443477</v>
      </c>
      <c r="K87" s="69"/>
      <c r="L87" s="87"/>
      <c r="M87" s="87"/>
      <c r="N87" s="87"/>
      <c r="O87" s="87"/>
      <c r="P87" s="87"/>
      <c r="Q87" s="87"/>
      <c r="R87" s="87"/>
      <c r="S87" s="87"/>
      <c r="T87" s="87"/>
      <c r="U87" s="87"/>
    </row>
    <row r="88" spans="1:21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48"/>
      <c r="M88" s="48"/>
      <c r="N88" s="48"/>
      <c r="O88" s="48"/>
      <c r="P88" s="48"/>
      <c r="Q88" s="48"/>
      <c r="R88" s="48"/>
      <c r="S88" s="48"/>
      <c r="T88" s="48"/>
      <c r="U88" s="48"/>
    </row>
    <row r="89" spans="1:21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48"/>
      <c r="M89" s="48"/>
      <c r="N89" s="48"/>
      <c r="O89" s="48"/>
      <c r="P89" s="48"/>
      <c r="Q89" s="48"/>
      <c r="R89" s="48"/>
      <c r="S89" s="48"/>
      <c r="T89" s="48"/>
      <c r="U89" s="48"/>
    </row>
    <row r="90" spans="1:21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1589.96</v>
      </c>
      <c r="K90" s="17"/>
      <c r="L90" s="48"/>
      <c r="M90" s="48"/>
      <c r="N90" s="48"/>
      <c r="O90" s="48"/>
      <c r="P90" s="48"/>
      <c r="Q90" s="48"/>
      <c r="R90" s="48"/>
      <c r="S90" s="48"/>
      <c r="T90" s="48"/>
      <c r="U90" s="48"/>
    </row>
    <row r="91" spans="1:21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48"/>
      <c r="M91" s="48"/>
      <c r="N91" s="48"/>
      <c r="O91" s="48"/>
      <c r="P91" s="48"/>
      <c r="Q91" s="48"/>
      <c r="R91" s="48"/>
      <c r="S91" s="48"/>
      <c r="T91" s="48"/>
      <c r="U91" s="48"/>
    </row>
    <row r="92" spans="1:21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48"/>
      <c r="M92" s="48"/>
      <c r="N92" s="48"/>
      <c r="O92" s="48"/>
      <c r="P92" s="48"/>
      <c r="Q92" s="48"/>
      <c r="R92" s="48"/>
      <c r="S92" s="48"/>
      <c r="T92" s="48"/>
      <c r="U92" s="48"/>
    </row>
    <row r="93" spans="1:21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48"/>
      <c r="M93" s="48"/>
      <c r="N93" s="48"/>
      <c r="O93" s="48"/>
      <c r="P93" s="48"/>
      <c r="Q93" s="48"/>
      <c r="R93" s="48"/>
      <c r="S93" s="48"/>
      <c r="T93" s="48"/>
      <c r="U93" s="48"/>
    </row>
    <row r="94" spans="1:21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48"/>
      <c r="M94" s="48"/>
      <c r="N94" s="48"/>
      <c r="O94" s="48"/>
      <c r="P94" s="48"/>
      <c r="Q94" s="48"/>
      <c r="R94" s="48"/>
      <c r="S94" s="48"/>
      <c r="T94" s="48"/>
      <c r="U94" s="48"/>
    </row>
    <row r="95" spans="1:21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48"/>
      <c r="M95" s="48"/>
      <c r="N95" s="48"/>
      <c r="O95" s="48"/>
      <c r="P95" s="48"/>
      <c r="Q95" s="48"/>
      <c r="R95" s="48"/>
      <c r="S95" s="48"/>
      <c r="T95" s="48"/>
      <c r="U95" s="48"/>
    </row>
    <row r="96" spans="1:21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56.742812453443477</v>
      </c>
      <c r="K96" s="17"/>
      <c r="L96" s="48"/>
      <c r="M96" s="48"/>
      <c r="N96" s="48"/>
      <c r="O96" s="48"/>
      <c r="P96" s="48"/>
      <c r="Q96" s="48"/>
      <c r="R96" s="48"/>
      <c r="S96" s="48"/>
      <c r="T96" s="48"/>
      <c r="U96" s="48"/>
    </row>
    <row r="97" spans="1:21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48"/>
      <c r="M97" s="48"/>
      <c r="N97" s="48"/>
      <c r="O97" s="48"/>
      <c r="P97" s="48"/>
      <c r="Q97" s="48"/>
      <c r="R97" s="48"/>
      <c r="S97" s="48"/>
      <c r="T97" s="48"/>
      <c r="U97" s="48"/>
    </row>
    <row r="98" spans="1:21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56.742812453443477</v>
      </c>
      <c r="K98" s="69"/>
      <c r="L98" s="87"/>
      <c r="M98" s="87"/>
      <c r="N98" s="87"/>
      <c r="O98" s="87"/>
      <c r="P98" s="87"/>
      <c r="Q98" s="87"/>
      <c r="R98" s="87"/>
      <c r="S98" s="87"/>
      <c r="T98" s="87"/>
      <c r="U98" s="87"/>
    </row>
    <row r="99" spans="1:21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48"/>
      <c r="M99" s="48"/>
      <c r="N99" s="48"/>
      <c r="O99" s="48"/>
      <c r="P99" s="48"/>
      <c r="Q99" s="48"/>
      <c r="R99" s="48"/>
      <c r="S99" s="48"/>
      <c r="T99" s="48"/>
      <c r="U99" s="48"/>
    </row>
    <row r="100" spans="1:21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48"/>
      <c r="M100" s="48"/>
      <c r="N100" s="48"/>
      <c r="O100" s="48"/>
      <c r="P100" s="48"/>
      <c r="Q100" s="48"/>
      <c r="R100" s="48"/>
      <c r="S100" s="48"/>
      <c r="T100" s="48"/>
      <c r="U100" s="48"/>
    </row>
    <row r="101" spans="1:21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48"/>
      <c r="M101" s="48"/>
      <c r="N101" s="48"/>
      <c r="O101" s="48"/>
      <c r="P101" s="48"/>
      <c r="Q101" s="48"/>
      <c r="R101" s="48"/>
      <c r="S101" s="48"/>
      <c r="T101" s="48"/>
      <c r="U101" s="48"/>
    </row>
    <row r="102" spans="1:21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48"/>
      <c r="M102" s="48"/>
      <c r="N102" s="48"/>
      <c r="O102" s="48"/>
      <c r="P102" s="48"/>
      <c r="Q102" s="48"/>
      <c r="R102" s="48"/>
      <c r="S102" s="48"/>
      <c r="T102" s="48"/>
      <c r="U102" s="48"/>
    </row>
    <row r="103" spans="1:21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'Uniforme-EPI'!F9</f>
        <v>0</v>
      </c>
      <c r="K103" s="17"/>
      <c r="L103" s="48"/>
      <c r="M103" s="48"/>
      <c r="N103" s="48"/>
      <c r="O103" s="48"/>
      <c r="P103" s="48"/>
      <c r="Q103" s="48"/>
      <c r="R103" s="48"/>
      <c r="S103" s="48"/>
      <c r="T103" s="48"/>
      <c r="U103" s="48"/>
    </row>
    <row r="104" spans="1:21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48"/>
      <c r="M104" s="48"/>
      <c r="N104" s="48"/>
      <c r="O104" s="48"/>
      <c r="P104" s="48"/>
      <c r="Q104" s="48"/>
      <c r="R104" s="48"/>
      <c r="S104" s="48"/>
      <c r="T104" s="48"/>
      <c r="U104" s="48"/>
    </row>
    <row r="105" spans="1:21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v>0</v>
      </c>
      <c r="K105" s="17"/>
      <c r="L105" s="48"/>
      <c r="M105" s="48"/>
      <c r="N105" s="48"/>
      <c r="O105" s="48"/>
      <c r="P105" s="48"/>
      <c r="Q105" s="48"/>
      <c r="R105" s="48"/>
      <c r="S105" s="48"/>
      <c r="T105" s="48"/>
      <c r="U105" s="48"/>
    </row>
    <row r="106" spans="1:21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48"/>
      <c r="M106" s="48"/>
      <c r="N106" s="48"/>
      <c r="O106" s="48"/>
      <c r="P106" s="48"/>
      <c r="Q106" s="48"/>
      <c r="R106" s="48"/>
      <c r="S106" s="48"/>
      <c r="T106" s="48"/>
      <c r="U106" s="48"/>
    </row>
    <row r="107" spans="1:21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48"/>
      <c r="M107" s="48"/>
      <c r="N107" s="48"/>
      <c r="O107" s="48"/>
      <c r="P107" s="48"/>
      <c r="Q107" s="48"/>
      <c r="R107" s="48"/>
      <c r="S107" s="48"/>
      <c r="T107" s="48"/>
      <c r="U107" s="48"/>
    </row>
    <row r="108" spans="1:21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48"/>
      <c r="M108" s="48"/>
      <c r="N108" s="48"/>
      <c r="O108" s="48"/>
      <c r="P108" s="48"/>
      <c r="Q108" s="48"/>
      <c r="R108" s="48"/>
      <c r="S108" s="48"/>
      <c r="T108" s="48"/>
      <c r="U108" s="48"/>
    </row>
    <row r="109" spans="1:21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48"/>
      <c r="M109" s="48"/>
      <c r="N109" s="48"/>
      <c r="O109" s="48"/>
      <c r="P109" s="48"/>
      <c r="Q109" s="48"/>
      <c r="R109" s="48"/>
      <c r="S109" s="48"/>
      <c r="T109" s="48"/>
      <c r="U109" s="48"/>
    </row>
    <row r="110" spans="1:21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48"/>
      <c r="M110" s="48"/>
      <c r="N110" s="48"/>
      <c r="O110" s="48"/>
      <c r="P110" s="48"/>
      <c r="Q110" s="48"/>
      <c r="R110" s="48"/>
      <c r="S110" s="48"/>
      <c r="T110" s="48"/>
      <c r="U110" s="48"/>
    </row>
    <row r="111" spans="1:21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48"/>
      <c r="M111" s="48"/>
      <c r="N111" s="48"/>
      <c r="O111" s="48"/>
      <c r="P111" s="48"/>
      <c r="Q111" s="48"/>
      <c r="R111" s="48"/>
      <c r="S111" s="48"/>
      <c r="T111" s="48"/>
      <c r="U111" s="48"/>
    </row>
    <row r="112" spans="1:21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48"/>
      <c r="M112" s="48"/>
      <c r="N112" s="48"/>
      <c r="O112" s="48"/>
      <c r="P112" s="48"/>
      <c r="Q112" s="48"/>
      <c r="R112" s="48"/>
      <c r="S112" s="48"/>
      <c r="T112" s="48"/>
      <c r="U112" s="48"/>
    </row>
    <row r="113" spans="1:21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48"/>
      <c r="M113" s="48"/>
      <c r="N113" s="48"/>
      <c r="O113" s="48"/>
      <c r="P113" s="48"/>
      <c r="Q113" s="48"/>
      <c r="R113" s="48"/>
      <c r="S113" s="48"/>
      <c r="T113" s="48"/>
      <c r="U113" s="48"/>
    </row>
    <row r="114" spans="1:21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48"/>
      <c r="M114" s="48"/>
      <c r="N114" s="48"/>
      <c r="O114" s="48"/>
      <c r="P114" s="48"/>
      <c r="Q114" s="48"/>
      <c r="R114" s="48"/>
      <c r="S114" s="48"/>
      <c r="T114" s="48"/>
      <c r="U114" s="48"/>
    </row>
    <row r="115" spans="1:21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48"/>
      <c r="M115" s="48"/>
      <c r="N115" s="48"/>
      <c r="O115" s="48"/>
      <c r="P115" s="48"/>
      <c r="Q115" s="48"/>
      <c r="R115" s="48"/>
      <c r="S115" s="48"/>
      <c r="T115" s="48"/>
      <c r="U115" s="48"/>
    </row>
    <row r="116" spans="1:21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48"/>
      <c r="M116" s="48"/>
      <c r="N116" s="48"/>
      <c r="O116" s="48"/>
      <c r="P116" s="48"/>
      <c r="Q116" s="48"/>
      <c r="R116" s="48"/>
      <c r="S116" s="48"/>
      <c r="T116" s="48"/>
      <c r="U116" s="48"/>
    </row>
    <row r="117" spans="1:21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102.18678201402403</v>
      </c>
      <c r="K117" s="69"/>
      <c r="L117" s="48"/>
      <c r="M117" s="48"/>
      <c r="N117" s="48"/>
      <c r="O117" s="48"/>
      <c r="P117" s="48"/>
      <c r="Q117" s="48"/>
      <c r="R117" s="48"/>
      <c r="S117" s="48"/>
      <c r="T117" s="48"/>
      <c r="U117" s="48"/>
    </row>
    <row r="118" spans="1:21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48"/>
      <c r="M118" s="48"/>
      <c r="N118" s="48"/>
      <c r="O118" s="48"/>
      <c r="P118" s="48"/>
      <c r="Q118" s="48"/>
      <c r="R118" s="48"/>
      <c r="S118" s="48"/>
      <c r="T118" s="48"/>
      <c r="U118" s="48"/>
    </row>
    <row r="119" spans="1:21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102.18678201402403</v>
      </c>
      <c r="K119" s="69"/>
      <c r="L119" s="48"/>
      <c r="M119" s="48"/>
      <c r="N119" s="48"/>
      <c r="O119" s="48"/>
      <c r="P119" s="48"/>
      <c r="Q119" s="48"/>
      <c r="R119" s="48"/>
      <c r="S119" s="48"/>
      <c r="T119" s="48"/>
      <c r="U119" s="48"/>
    </row>
    <row r="120" spans="1:21" ht="14.25" customHeight="1">
      <c r="A120" s="48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48"/>
      <c r="M120" s="48"/>
      <c r="N120" s="48"/>
      <c r="O120" s="48"/>
      <c r="P120" s="48"/>
      <c r="Q120" s="48"/>
      <c r="R120" s="48"/>
      <c r="S120" s="48"/>
      <c r="T120" s="48"/>
      <c r="U120" s="48"/>
    </row>
    <row r="121" spans="1:21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48"/>
      <c r="M121" s="48"/>
      <c r="N121" s="48"/>
      <c r="O121" s="48"/>
      <c r="P121" s="48"/>
      <c r="Q121" s="48"/>
      <c r="R121" s="48"/>
      <c r="S121" s="48"/>
      <c r="T121" s="48"/>
      <c r="U121" s="48"/>
    </row>
    <row r="122" spans="1:21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48"/>
      <c r="M122" s="48"/>
      <c r="N122" s="48"/>
      <c r="O122" s="48"/>
      <c r="P122" s="48"/>
      <c r="Q122" s="48"/>
      <c r="R122" s="48"/>
      <c r="S122" s="48"/>
      <c r="T122" s="48"/>
      <c r="U122" s="48"/>
    </row>
    <row r="123" spans="1:21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48"/>
      <c r="M123" s="48"/>
      <c r="N123" s="48"/>
      <c r="O123" s="48"/>
      <c r="P123" s="48"/>
      <c r="Q123" s="48"/>
      <c r="R123" s="48"/>
      <c r="S123" s="48"/>
      <c r="T123" s="48"/>
      <c r="U123" s="48"/>
    </row>
    <row r="124" spans="1:21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1589.96</v>
      </c>
      <c r="K124" s="69"/>
      <c r="L124" s="48"/>
      <c r="M124" s="48"/>
      <c r="N124" s="48"/>
      <c r="O124" s="48"/>
      <c r="P124" s="48"/>
      <c r="Q124" s="48"/>
      <c r="R124" s="48"/>
      <c r="S124" s="48"/>
      <c r="T124" s="48"/>
      <c r="U124" s="48"/>
    </row>
    <row r="125" spans="1:21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1557.9374733333334</v>
      </c>
      <c r="K125" s="17"/>
      <c r="L125" s="48"/>
      <c r="M125" s="48"/>
      <c r="N125" s="48"/>
      <c r="O125" s="48"/>
      <c r="P125" s="48"/>
      <c r="Q125" s="48"/>
      <c r="R125" s="48"/>
      <c r="S125" s="48"/>
      <c r="T125" s="48"/>
      <c r="U125" s="48"/>
    </row>
    <row r="126" spans="1:21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99.398999333333336</v>
      </c>
      <c r="K126" s="17"/>
      <c r="L126" s="48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56.742812453443477</v>
      </c>
      <c r="K127" s="17"/>
      <c r="L127" s="48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48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3304.0392851201104</v>
      </c>
      <c r="K129" s="17"/>
      <c r="L129" s="48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102.18678201402403</v>
      </c>
      <c r="K130" s="17"/>
      <c r="L130" s="48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3406.2260671341346</v>
      </c>
      <c r="K131" s="17"/>
      <c r="L131" s="48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</v>
      </c>
      <c r="J132" s="77">
        <f>J131*I132</f>
        <v>3406.2260671341346</v>
      </c>
      <c r="K132" s="17"/>
      <c r="L132" s="48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48"/>
      <c r="M133" s="48"/>
      <c r="N133" s="48"/>
      <c r="O133" s="48"/>
      <c r="P133" s="48"/>
      <c r="Q133" s="48"/>
      <c r="R133" s="48"/>
      <c r="S133" s="48"/>
      <c r="T133" s="48"/>
      <c r="U133" s="48"/>
    </row>
    <row r="134" spans="1:21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2.1423344405734324</v>
      </c>
      <c r="K134" s="69"/>
      <c r="L134" s="48"/>
      <c r="M134" s="48"/>
      <c r="N134" s="48"/>
      <c r="O134" s="48"/>
      <c r="P134" s="48"/>
      <c r="Q134" s="48"/>
      <c r="R134" s="48"/>
      <c r="S134" s="48"/>
      <c r="T134" s="48"/>
      <c r="U134" s="48"/>
    </row>
    <row r="135" spans="1:21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48"/>
      <c r="M135" s="48"/>
      <c r="N135" s="48"/>
      <c r="O135" s="48"/>
      <c r="P135" s="48"/>
      <c r="Q135" s="48"/>
      <c r="R135" s="48"/>
      <c r="S135" s="48"/>
      <c r="T135" s="48"/>
      <c r="U135" s="48"/>
    </row>
    <row r="136" spans="1:21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48"/>
      <c r="M136" s="48"/>
      <c r="N136" s="48"/>
      <c r="O136" s="48"/>
      <c r="P136" s="48"/>
      <c r="Q136" s="48"/>
      <c r="R136" s="48"/>
      <c r="S136" s="48"/>
      <c r="T136" s="48"/>
      <c r="U136" s="48"/>
    </row>
    <row r="137" spans="1:21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48"/>
      <c r="M137" s="48"/>
      <c r="N137" s="48"/>
      <c r="O137" s="48"/>
      <c r="P137" s="48"/>
      <c r="Q137" s="48"/>
      <c r="R137" s="48"/>
      <c r="S137" s="48"/>
      <c r="T137" s="48"/>
      <c r="U137" s="48"/>
    </row>
    <row r="138" spans="1:21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48"/>
      <c r="M138" s="48"/>
      <c r="N138" s="48"/>
      <c r="O138" s="48"/>
      <c r="P138" s="48"/>
      <c r="Q138" s="48"/>
      <c r="R138" s="48"/>
      <c r="S138" s="48"/>
      <c r="T138" s="48"/>
      <c r="U138" s="48"/>
    </row>
    <row r="139" spans="1:21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48"/>
      <c r="M139" s="48"/>
      <c r="N139" s="48"/>
      <c r="O139" s="48"/>
      <c r="P139" s="48"/>
      <c r="Q139" s="48"/>
      <c r="R139" s="48"/>
      <c r="S139" s="48"/>
      <c r="T139" s="48"/>
      <c r="U139" s="48"/>
    </row>
    <row r="140" spans="1:21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48"/>
      <c r="M140" s="48"/>
      <c r="N140" s="48"/>
      <c r="O140" s="48"/>
      <c r="P140" s="48"/>
      <c r="Q140" s="48"/>
      <c r="R140" s="48"/>
      <c r="S140" s="48"/>
      <c r="T140" s="48"/>
      <c r="U140" s="48"/>
    </row>
    <row r="141" spans="1:21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48"/>
      <c r="M141" s="48"/>
      <c r="N141" s="48"/>
      <c r="O141" s="48"/>
      <c r="P141" s="48"/>
      <c r="Q141" s="48"/>
      <c r="R141" s="48"/>
      <c r="S141" s="48"/>
      <c r="T141" s="48"/>
      <c r="U141" s="48"/>
    </row>
    <row r="142" spans="1:21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48"/>
      <c r="M142" s="48"/>
      <c r="N142" s="48"/>
      <c r="O142" s="48"/>
      <c r="P142" s="48"/>
      <c r="Q142" s="48"/>
      <c r="R142" s="48"/>
      <c r="S142" s="48"/>
      <c r="T142" s="48"/>
      <c r="U142" s="48"/>
    </row>
    <row r="143" spans="1:21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48"/>
      <c r="M143" s="48"/>
      <c r="N143" s="48"/>
      <c r="O143" s="48"/>
      <c r="P143" s="48"/>
      <c r="Q143" s="48"/>
      <c r="R143" s="48"/>
      <c r="S143" s="48"/>
      <c r="T143" s="48"/>
      <c r="U143" s="48"/>
    </row>
    <row r="144" spans="1:21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48"/>
      <c r="M144" s="48"/>
      <c r="N144" s="48"/>
      <c r="O144" s="48"/>
      <c r="P144" s="48"/>
      <c r="Q144" s="48"/>
      <c r="R144" s="48"/>
      <c r="S144" s="48"/>
      <c r="T144" s="48"/>
      <c r="U144" s="48"/>
    </row>
    <row r="145" spans="1:21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48"/>
      <c r="M145" s="48"/>
      <c r="N145" s="48"/>
      <c r="O145" s="48"/>
      <c r="P145" s="48"/>
      <c r="Q145" s="48"/>
      <c r="R145" s="48"/>
      <c r="S145" s="48"/>
      <c r="T145" s="48"/>
      <c r="U145" s="48"/>
    </row>
    <row r="146" spans="1:21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48"/>
      <c r="M146" s="48"/>
      <c r="N146" s="48"/>
      <c r="O146" s="48"/>
      <c r="P146" s="48"/>
      <c r="Q146" s="48"/>
      <c r="R146" s="48"/>
      <c r="S146" s="48"/>
      <c r="T146" s="48"/>
      <c r="U146" s="48"/>
    </row>
    <row r="147" spans="1:21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48"/>
      <c r="M147" s="48"/>
      <c r="N147" s="48"/>
      <c r="O147" s="48"/>
      <c r="P147" s="48"/>
      <c r="Q147" s="48"/>
      <c r="R147" s="48"/>
      <c r="S147" s="48"/>
      <c r="T147" s="48"/>
      <c r="U147" s="48"/>
    </row>
    <row r="148" spans="1:21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48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</row>
    <row r="156" spans="1:21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</row>
    <row r="157" spans="1:21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</row>
    <row r="158" spans="1:21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</row>
    <row r="159" spans="1:21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</row>
    <row r="160" spans="1:21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</row>
    <row r="161" spans="1:21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</row>
    <row r="162" spans="1:21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</row>
    <row r="163" spans="1:21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</row>
    <row r="164" spans="1:21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</row>
    <row r="165" spans="1:21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</row>
    <row r="166" spans="1:21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</row>
    <row r="170" spans="1:21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</row>
    <row r="171" spans="1:21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</row>
    <row r="172" spans="1:21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</row>
    <row r="173" spans="1:21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</row>
    <row r="174" spans="1:21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</row>
    <row r="175" spans="1:21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</row>
    <row r="176" spans="1:21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</row>
    <row r="177" spans="1:21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</row>
    <row r="178" spans="1:21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</row>
    <row r="179" spans="1:21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</row>
    <row r="180" spans="1:21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</row>
    <row r="181" spans="1:21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</row>
    <row r="182" spans="1:21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</row>
    <row r="186" spans="1:21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</row>
    <row r="187" spans="1:21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</row>
    <row r="188" spans="1:21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</row>
    <row r="189" spans="1:21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</row>
    <row r="190" spans="1:21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</row>
    <row r="191" spans="1:21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</row>
    <row r="192" spans="1:21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</row>
    <row r="193" spans="1:21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</row>
    <row r="194" spans="1:21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</row>
    <row r="195" spans="1:21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</row>
    <row r="196" spans="1:21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</row>
    <row r="197" spans="1:21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</row>
    <row r="203" spans="1:21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</row>
    <row r="204" spans="1:21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</row>
    <row r="205" spans="1:21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</row>
    <row r="206" spans="1:21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</row>
    <row r="207" spans="1:21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</row>
    <row r="208" spans="1:21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</row>
    <row r="209" spans="1:21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</row>
    <row r="210" spans="1:21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</row>
    <row r="211" spans="1:21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</row>
    <row r="212" spans="1:21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</row>
    <row r="213" spans="1:21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</row>
    <row r="214" spans="1:21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</row>
    <row r="215" spans="1:21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</row>
    <row r="216" spans="1:21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</row>
    <row r="217" spans="1:21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</row>
    <row r="218" spans="1:21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</row>
    <row r="219" spans="1:21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</row>
    <row r="220" spans="1:21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</row>
    <row r="221" spans="1:21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</row>
    <row r="222" spans="1:21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</row>
    <row r="223" spans="1:21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</row>
    <row r="224" spans="1:21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</row>
    <row r="225" spans="1:21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</row>
    <row r="226" spans="1:21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</row>
    <row r="227" spans="1:21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</row>
    <row r="228" spans="1:21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</row>
    <row r="229" spans="1:21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</row>
    <row r="232" spans="1:21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</row>
    <row r="233" spans="1:21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</row>
    <row r="234" spans="1:21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</row>
    <row r="235" spans="1:21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</row>
    <row r="236" spans="1:21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</row>
    <row r="237" spans="1:21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</row>
    <row r="238" spans="1:21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</row>
    <row r="240" spans="1:21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</row>
    <row r="243" spans="1:21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</row>
    <row r="244" spans="1:21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</row>
    <row r="245" spans="1:21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</row>
    <row r="246" spans="1:21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</row>
    <row r="247" spans="1:21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</row>
    <row r="248" spans="1:21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</row>
    <row r="249" spans="1:21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</row>
    <row r="251" spans="1:21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</row>
    <row r="254" spans="1:21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</row>
    <row r="255" spans="1:21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</row>
    <row r="256" spans="1:21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</row>
    <row r="257" spans="1:21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</row>
    <row r="258" spans="1:21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</row>
    <row r="259" spans="1:21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</row>
    <row r="260" spans="1:21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</row>
    <row r="262" spans="1:21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</row>
    <row r="264" spans="1:21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</row>
    <row r="265" spans="1:21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</row>
    <row r="266" spans="1:21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</row>
    <row r="267" spans="1:21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</row>
    <row r="268" spans="1:21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</row>
    <row r="269" spans="1:21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</row>
    <row r="270" spans="1:21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</row>
    <row r="271" spans="1:21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</row>
    <row r="272" spans="1:21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</row>
    <row r="273" spans="1:21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</row>
    <row r="274" spans="1:21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</row>
    <row r="275" spans="1:21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</row>
    <row r="276" spans="1:21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</row>
    <row r="277" spans="1:21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</row>
    <row r="278" spans="1:21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</row>
    <row r="279" spans="1:21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</row>
    <row r="280" spans="1:21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</row>
    <row r="281" spans="1:21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</row>
    <row r="282" spans="1:21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</row>
    <row r="283" spans="1:21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</row>
    <row r="284" spans="1:21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</row>
    <row r="285" spans="1:21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</row>
    <row r="286" spans="1:21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</row>
    <row r="287" spans="1:21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</row>
    <row r="288" spans="1:21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</row>
    <row r="289" spans="1:21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</row>
    <row r="290" spans="1:21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</row>
    <row r="291" spans="1:21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</row>
    <row r="292" spans="1:21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</row>
    <row r="293" spans="1:21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</row>
    <row r="294" spans="1:21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</row>
    <row r="295" spans="1:21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</row>
    <row r="296" spans="1:21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</row>
    <row r="297" spans="1:21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</row>
    <row r="298" spans="1:21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</row>
    <row r="299" spans="1:21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</row>
    <row r="300" spans="1:21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</row>
    <row r="301" spans="1:21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</row>
    <row r="302" spans="1:21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</row>
    <row r="303" spans="1:21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</row>
    <row r="304" spans="1:21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</row>
    <row r="305" spans="1:21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</row>
    <row r="306" spans="1:21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</row>
    <row r="307" spans="1:21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</row>
    <row r="308" spans="1:21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</row>
    <row r="309" spans="1:21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</row>
    <row r="310" spans="1:21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</row>
    <row r="311" spans="1:21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</row>
    <row r="312" spans="1:21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</row>
    <row r="313" spans="1:21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</row>
    <row r="314" spans="1:21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</row>
    <row r="315" spans="1:21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</row>
    <row r="316" spans="1:21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</row>
    <row r="317" spans="1:21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</row>
    <row r="318" spans="1:21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</row>
    <row r="319" spans="1:21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</row>
    <row r="320" spans="1:21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</row>
    <row r="321" spans="1:21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</row>
    <row r="322" spans="1:21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</row>
    <row r="323" spans="1:21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</row>
    <row r="324" spans="1:21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</row>
    <row r="325" spans="1:21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</row>
    <row r="326" spans="1:21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</row>
    <row r="327" spans="1:21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</row>
    <row r="328" spans="1:21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</row>
    <row r="329" spans="1:21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</row>
    <row r="330" spans="1:21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</row>
    <row r="331" spans="1:21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</row>
    <row r="332" spans="1:21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</row>
    <row r="333" spans="1:21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</row>
    <row r="334" spans="1:21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</row>
    <row r="335" spans="1:21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</row>
    <row r="336" spans="1:21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</row>
    <row r="337" spans="1:21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</row>
    <row r="338" spans="1:21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</row>
    <row r="339" spans="1:21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</row>
    <row r="340" spans="1:21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</row>
    <row r="341" spans="1:21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</row>
    <row r="342" spans="1:21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</row>
    <row r="343" spans="1:21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</row>
    <row r="344" spans="1:21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</row>
    <row r="345" spans="1:21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</row>
    <row r="346" spans="1:21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</row>
    <row r="347" spans="1:21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</row>
    <row r="348" spans="1:21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</row>
    <row r="349" spans="1:21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</row>
    <row r="350" spans="1:21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</row>
    <row r="351" spans="1:21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</row>
    <row r="352" spans="1:21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</row>
    <row r="353" spans="1:21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</row>
    <row r="354" spans="1:21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</row>
    <row r="355" spans="1:21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</row>
    <row r="356" spans="1:21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</row>
    <row r="357" spans="1:21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</row>
    <row r="358" spans="1:21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</row>
    <row r="359" spans="1:21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</row>
    <row r="360" spans="1:21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</row>
    <row r="361" spans="1:21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</row>
    <row r="362" spans="1:21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</row>
    <row r="363" spans="1:21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</row>
    <row r="364" spans="1:21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</row>
    <row r="365" spans="1:21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</row>
    <row r="366" spans="1:21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</row>
    <row r="367" spans="1:21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</row>
    <row r="368" spans="1:21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</row>
    <row r="369" spans="1:21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</row>
    <row r="370" spans="1:21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</row>
    <row r="371" spans="1:21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</row>
    <row r="372" spans="1:21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</row>
    <row r="373" spans="1:21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</row>
    <row r="374" spans="1:21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</row>
    <row r="375" spans="1:21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</row>
    <row r="376" spans="1:21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</row>
    <row r="377" spans="1:21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</row>
    <row r="378" spans="1:21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</row>
    <row r="379" spans="1:21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</row>
    <row r="380" spans="1:21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</row>
    <row r="381" spans="1:21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</row>
    <row r="382" spans="1:21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</row>
    <row r="383" spans="1:21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</row>
    <row r="384" spans="1:21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</row>
    <row r="385" spans="1:21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</row>
    <row r="386" spans="1:21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</row>
    <row r="387" spans="1:21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</row>
    <row r="388" spans="1:21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</row>
    <row r="389" spans="1:21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</row>
    <row r="390" spans="1:21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</row>
    <row r="391" spans="1:21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</row>
    <row r="392" spans="1:21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</row>
    <row r="393" spans="1:21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</row>
    <row r="394" spans="1:21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</row>
    <row r="395" spans="1:21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</row>
    <row r="396" spans="1:21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</row>
    <row r="397" spans="1:21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</row>
    <row r="398" spans="1:21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</row>
    <row r="399" spans="1:21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</row>
    <row r="400" spans="1:21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</row>
    <row r="401" spans="1:21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</row>
    <row r="402" spans="1:21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</row>
    <row r="403" spans="1:21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</row>
    <row r="404" spans="1:21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</row>
    <row r="405" spans="1:21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</row>
    <row r="406" spans="1:21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</row>
    <row r="407" spans="1:21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</row>
    <row r="408" spans="1:21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</row>
    <row r="409" spans="1:21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</row>
    <row r="410" spans="1:21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</row>
    <row r="411" spans="1:21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</row>
    <row r="412" spans="1:21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</row>
    <row r="413" spans="1:21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</row>
    <row r="414" spans="1:21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</row>
    <row r="415" spans="1:21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</row>
    <row r="416" spans="1:21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</row>
    <row r="417" spans="1:21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</row>
    <row r="418" spans="1:21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</row>
    <row r="419" spans="1:21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</row>
    <row r="420" spans="1:21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</row>
    <row r="421" spans="1:21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</row>
    <row r="422" spans="1:21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</row>
    <row r="423" spans="1:21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</row>
    <row r="424" spans="1:21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</row>
    <row r="425" spans="1:21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</row>
    <row r="426" spans="1:21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</row>
    <row r="427" spans="1:21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</row>
    <row r="428" spans="1:21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</row>
    <row r="429" spans="1:21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</row>
    <row r="430" spans="1:21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</row>
    <row r="431" spans="1:21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</row>
    <row r="432" spans="1:21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</row>
    <row r="433" spans="1:21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</row>
    <row r="434" spans="1:21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</row>
    <row r="435" spans="1:21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</row>
    <row r="436" spans="1:21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</row>
    <row r="437" spans="1:21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</row>
    <row r="438" spans="1:21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</row>
    <row r="439" spans="1:21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</row>
    <row r="440" spans="1:21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</row>
    <row r="441" spans="1:21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</row>
    <row r="442" spans="1:21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</row>
    <row r="443" spans="1:21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</row>
    <row r="444" spans="1:21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</row>
    <row r="445" spans="1:21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</row>
    <row r="446" spans="1:21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</row>
    <row r="447" spans="1:21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</row>
    <row r="448" spans="1:21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</row>
    <row r="449" spans="1:21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</row>
    <row r="450" spans="1:21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</row>
    <row r="451" spans="1:21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</row>
    <row r="452" spans="1:21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</row>
    <row r="453" spans="1:21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</row>
    <row r="454" spans="1:21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</row>
    <row r="455" spans="1:21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</row>
    <row r="456" spans="1:21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</row>
    <row r="457" spans="1:21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</row>
    <row r="458" spans="1:21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</row>
    <row r="459" spans="1:21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</row>
    <row r="460" spans="1:21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</row>
    <row r="461" spans="1:21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</row>
    <row r="462" spans="1:21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</row>
    <row r="463" spans="1:21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</row>
    <row r="464" spans="1:21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</row>
    <row r="465" spans="1:21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</row>
    <row r="466" spans="1:21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</row>
    <row r="467" spans="1:21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</row>
    <row r="468" spans="1:21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</row>
    <row r="469" spans="1:21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</row>
    <row r="470" spans="1:21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</row>
    <row r="471" spans="1:21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</row>
    <row r="472" spans="1:21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</row>
    <row r="473" spans="1:21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</row>
    <row r="474" spans="1:21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</row>
    <row r="475" spans="1:21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</row>
    <row r="476" spans="1:21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</row>
    <row r="477" spans="1:21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</row>
    <row r="478" spans="1:21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</row>
    <row r="479" spans="1:21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</row>
    <row r="480" spans="1:21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</row>
    <row r="481" spans="1:21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</row>
    <row r="482" spans="1:21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</row>
    <row r="483" spans="1:21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</row>
    <row r="484" spans="1:21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</row>
    <row r="485" spans="1:21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</row>
    <row r="486" spans="1:21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</row>
    <row r="487" spans="1:21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</row>
    <row r="488" spans="1:21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</row>
    <row r="489" spans="1:21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</row>
    <row r="490" spans="1:21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</row>
    <row r="491" spans="1:21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</row>
    <row r="492" spans="1:21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</row>
    <row r="493" spans="1:21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</row>
    <row r="494" spans="1:21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</row>
    <row r="495" spans="1:21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</row>
    <row r="496" spans="1:21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</row>
    <row r="497" spans="1:21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</row>
    <row r="498" spans="1:21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</row>
    <row r="499" spans="1:21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</row>
    <row r="500" spans="1:21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</row>
    <row r="501" spans="1:21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</row>
    <row r="502" spans="1:21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</row>
    <row r="503" spans="1:21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</row>
    <row r="504" spans="1:21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</row>
    <row r="505" spans="1:21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</row>
    <row r="506" spans="1:21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</row>
    <row r="507" spans="1:21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</row>
    <row r="508" spans="1:21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</row>
    <row r="509" spans="1:21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</row>
    <row r="510" spans="1:21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</row>
    <row r="511" spans="1:21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</row>
    <row r="512" spans="1:21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</row>
    <row r="513" spans="1:21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</row>
    <row r="514" spans="1:21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</row>
    <row r="515" spans="1:21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</row>
    <row r="516" spans="1:21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</row>
    <row r="517" spans="1:21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</row>
    <row r="518" spans="1:21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</row>
    <row r="519" spans="1:21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</row>
    <row r="520" spans="1:21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</row>
    <row r="521" spans="1:21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</row>
    <row r="522" spans="1:21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</row>
    <row r="523" spans="1:21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</row>
    <row r="524" spans="1:21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</row>
    <row r="525" spans="1:21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</row>
    <row r="526" spans="1:21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</row>
    <row r="527" spans="1:21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</row>
    <row r="528" spans="1:21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</row>
    <row r="529" spans="1:21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</row>
    <row r="530" spans="1:21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</row>
    <row r="531" spans="1:21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</row>
    <row r="532" spans="1:21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</row>
    <row r="533" spans="1:21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</row>
    <row r="534" spans="1:21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</row>
    <row r="535" spans="1:21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</row>
    <row r="536" spans="1:21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</row>
    <row r="537" spans="1:21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</row>
    <row r="538" spans="1:21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</row>
    <row r="539" spans="1:21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</row>
    <row r="540" spans="1:21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</row>
    <row r="541" spans="1:21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</row>
    <row r="542" spans="1:21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</row>
    <row r="543" spans="1:21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</row>
    <row r="544" spans="1:21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</row>
    <row r="545" spans="1:21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</row>
    <row r="546" spans="1:21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</row>
    <row r="547" spans="1:21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</row>
    <row r="548" spans="1:21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</row>
    <row r="549" spans="1:21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</row>
    <row r="550" spans="1:21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</row>
    <row r="551" spans="1:21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</row>
    <row r="552" spans="1:21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</row>
    <row r="553" spans="1:21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</row>
    <row r="554" spans="1:21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</row>
    <row r="555" spans="1:21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</row>
    <row r="556" spans="1:21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</row>
    <row r="557" spans="1:21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</row>
    <row r="558" spans="1:21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</row>
    <row r="559" spans="1:21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</row>
    <row r="560" spans="1:21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</row>
    <row r="561" spans="1:21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</row>
    <row r="562" spans="1:21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</row>
    <row r="563" spans="1:21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</row>
    <row r="564" spans="1:21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</row>
    <row r="565" spans="1:21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</row>
    <row r="566" spans="1:21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</row>
    <row r="567" spans="1:21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</row>
    <row r="568" spans="1:21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</row>
    <row r="569" spans="1:21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</row>
    <row r="570" spans="1:21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</row>
    <row r="571" spans="1:21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</row>
    <row r="572" spans="1:21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</row>
    <row r="573" spans="1:21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</row>
    <row r="574" spans="1:21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</row>
    <row r="575" spans="1:21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</row>
    <row r="576" spans="1:21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</row>
    <row r="577" spans="1:21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</row>
    <row r="578" spans="1:21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</row>
    <row r="579" spans="1:21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</row>
    <row r="580" spans="1:21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</row>
    <row r="581" spans="1:21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</row>
    <row r="582" spans="1:21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</row>
    <row r="583" spans="1:21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</row>
    <row r="584" spans="1:21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</row>
    <row r="585" spans="1:21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</row>
    <row r="586" spans="1:21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</row>
    <row r="587" spans="1:21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</row>
    <row r="588" spans="1:21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</row>
    <row r="589" spans="1:21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</row>
    <row r="590" spans="1:21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</row>
    <row r="591" spans="1:21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</row>
    <row r="592" spans="1:21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</row>
    <row r="593" spans="1:21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</row>
    <row r="594" spans="1:21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</row>
    <row r="595" spans="1:21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</row>
    <row r="596" spans="1:21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</row>
    <row r="597" spans="1:21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</row>
    <row r="598" spans="1:21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</row>
    <row r="599" spans="1:21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</row>
    <row r="600" spans="1:21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</row>
    <row r="601" spans="1:21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</row>
    <row r="602" spans="1:21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</row>
    <row r="603" spans="1:21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</row>
    <row r="604" spans="1:21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</row>
    <row r="605" spans="1:21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</row>
    <row r="606" spans="1:21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</row>
    <row r="607" spans="1:21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</row>
    <row r="608" spans="1:21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</row>
    <row r="609" spans="1:21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</row>
    <row r="610" spans="1:21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</row>
    <row r="611" spans="1:21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</row>
    <row r="612" spans="1:21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</row>
    <row r="613" spans="1:21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</row>
    <row r="614" spans="1:21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</row>
    <row r="615" spans="1:21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</row>
    <row r="616" spans="1:21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</row>
    <row r="617" spans="1:21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</row>
    <row r="618" spans="1:21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</row>
    <row r="619" spans="1:21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</row>
    <row r="620" spans="1:21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</row>
    <row r="621" spans="1:21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</row>
    <row r="622" spans="1:21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</row>
    <row r="623" spans="1:21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</row>
    <row r="624" spans="1:21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</row>
    <row r="625" spans="1:21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</row>
    <row r="626" spans="1:21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</row>
    <row r="627" spans="1:21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</row>
    <row r="628" spans="1:21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</row>
    <row r="629" spans="1:21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</row>
    <row r="630" spans="1:21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</row>
    <row r="631" spans="1:21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</row>
    <row r="632" spans="1:21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</row>
    <row r="633" spans="1:21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</row>
    <row r="634" spans="1:21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</row>
    <row r="635" spans="1:21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</row>
    <row r="636" spans="1:21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</row>
    <row r="637" spans="1:21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</row>
    <row r="638" spans="1:21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</row>
    <row r="639" spans="1:21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</row>
    <row r="640" spans="1:21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</row>
    <row r="641" spans="1:21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</row>
    <row r="642" spans="1:21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</row>
    <row r="643" spans="1:21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</row>
    <row r="644" spans="1:21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</row>
    <row r="645" spans="1:21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</row>
    <row r="646" spans="1:21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</row>
    <row r="647" spans="1:21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</row>
    <row r="648" spans="1:21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</row>
    <row r="649" spans="1:21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</row>
    <row r="650" spans="1:21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</row>
    <row r="651" spans="1:21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</row>
    <row r="652" spans="1:21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</row>
    <row r="653" spans="1:21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</row>
    <row r="654" spans="1:21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</row>
    <row r="655" spans="1:21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</row>
    <row r="656" spans="1:21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</row>
    <row r="657" spans="1:21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</row>
    <row r="658" spans="1:21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</row>
    <row r="659" spans="1:21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</row>
    <row r="660" spans="1:21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</row>
    <row r="661" spans="1:21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</row>
    <row r="662" spans="1:21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</row>
    <row r="663" spans="1:21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</row>
    <row r="664" spans="1:21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</row>
    <row r="665" spans="1:21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</row>
    <row r="666" spans="1:21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</row>
    <row r="667" spans="1:21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</row>
    <row r="668" spans="1:21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</row>
    <row r="669" spans="1:21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</row>
    <row r="670" spans="1:21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</row>
    <row r="671" spans="1:21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</row>
    <row r="672" spans="1:21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</row>
    <row r="673" spans="1:21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</row>
    <row r="674" spans="1:21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</row>
    <row r="675" spans="1:21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</row>
    <row r="676" spans="1:21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</row>
    <row r="677" spans="1:21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</row>
    <row r="678" spans="1:21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</row>
    <row r="679" spans="1:21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</row>
    <row r="680" spans="1:21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</row>
    <row r="681" spans="1:21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</row>
    <row r="682" spans="1:21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</row>
    <row r="683" spans="1:21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</row>
    <row r="684" spans="1:21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</row>
    <row r="685" spans="1:21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</row>
    <row r="686" spans="1:21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</row>
    <row r="687" spans="1:21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</row>
    <row r="688" spans="1:21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</row>
    <row r="689" spans="1:21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</row>
    <row r="690" spans="1:21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</row>
    <row r="691" spans="1:21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</row>
    <row r="692" spans="1:21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</row>
    <row r="693" spans="1:21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</row>
    <row r="694" spans="1:21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</row>
    <row r="695" spans="1:21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</row>
    <row r="696" spans="1:21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</row>
    <row r="697" spans="1:21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</row>
    <row r="698" spans="1:21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</row>
    <row r="699" spans="1:21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</row>
    <row r="700" spans="1:21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</row>
    <row r="701" spans="1:21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</row>
    <row r="702" spans="1:21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</row>
    <row r="703" spans="1:21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</row>
    <row r="704" spans="1:21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</row>
    <row r="705" spans="1:21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</row>
    <row r="706" spans="1:21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</row>
    <row r="707" spans="1:21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</row>
    <row r="708" spans="1:21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</row>
    <row r="709" spans="1:21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</row>
    <row r="710" spans="1:21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</row>
    <row r="711" spans="1:21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</row>
    <row r="712" spans="1:21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</row>
    <row r="713" spans="1:21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</row>
    <row r="714" spans="1:21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</row>
    <row r="715" spans="1:21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</row>
    <row r="716" spans="1:21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</row>
    <row r="717" spans="1:21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</row>
    <row r="718" spans="1:21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</row>
    <row r="719" spans="1:21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</row>
    <row r="720" spans="1:21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</row>
    <row r="721" spans="1:21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</row>
    <row r="722" spans="1:21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</row>
    <row r="723" spans="1:21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</row>
    <row r="724" spans="1:21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</row>
    <row r="725" spans="1:21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</row>
    <row r="726" spans="1:21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</row>
    <row r="727" spans="1:21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</row>
    <row r="728" spans="1:21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</row>
    <row r="729" spans="1:21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</row>
    <row r="730" spans="1:21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</row>
    <row r="731" spans="1:21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</row>
    <row r="732" spans="1:21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</row>
    <row r="733" spans="1:21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</row>
    <row r="734" spans="1:21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</row>
    <row r="735" spans="1:21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</row>
    <row r="736" spans="1:21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</row>
    <row r="737" spans="1:21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</row>
    <row r="738" spans="1:21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</row>
    <row r="739" spans="1:21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</row>
    <row r="740" spans="1:21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</row>
    <row r="741" spans="1:21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</row>
    <row r="742" spans="1:21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</row>
    <row r="743" spans="1:21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</row>
    <row r="744" spans="1:21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</row>
    <row r="745" spans="1:21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</row>
    <row r="746" spans="1:21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</row>
    <row r="747" spans="1:21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</row>
    <row r="748" spans="1:21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</row>
    <row r="749" spans="1:21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</row>
    <row r="750" spans="1:21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</row>
    <row r="751" spans="1:21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</row>
    <row r="752" spans="1:21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</row>
    <row r="753" spans="1:21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</row>
    <row r="754" spans="1:21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</row>
    <row r="755" spans="1:21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</row>
    <row r="756" spans="1:21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</row>
    <row r="757" spans="1:21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</row>
    <row r="758" spans="1:21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</row>
    <row r="759" spans="1:21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</row>
    <row r="760" spans="1:21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</row>
    <row r="761" spans="1:21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</row>
    <row r="762" spans="1:21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</row>
    <row r="763" spans="1:21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</row>
    <row r="764" spans="1:21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</row>
    <row r="765" spans="1:21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</row>
    <row r="766" spans="1:21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</row>
    <row r="767" spans="1:21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</row>
    <row r="768" spans="1:21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</row>
    <row r="769" spans="1:21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</row>
    <row r="770" spans="1:21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</row>
    <row r="771" spans="1:21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</row>
    <row r="772" spans="1:21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</row>
    <row r="773" spans="1:21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</row>
    <row r="774" spans="1:21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</row>
    <row r="775" spans="1:21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</row>
    <row r="776" spans="1:21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</row>
    <row r="777" spans="1:21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</row>
    <row r="778" spans="1:21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</row>
    <row r="779" spans="1:21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</row>
    <row r="780" spans="1:21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</row>
    <row r="781" spans="1:21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</row>
    <row r="782" spans="1:21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</row>
    <row r="783" spans="1:21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</row>
    <row r="784" spans="1:21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</row>
    <row r="785" spans="1:21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</row>
    <row r="786" spans="1:21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</row>
    <row r="787" spans="1:21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</row>
    <row r="788" spans="1:21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</row>
    <row r="789" spans="1:21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</row>
    <row r="790" spans="1:21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</row>
    <row r="791" spans="1:21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</row>
    <row r="792" spans="1:21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</row>
    <row r="793" spans="1:21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</row>
    <row r="794" spans="1:21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</row>
    <row r="795" spans="1:21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</row>
    <row r="796" spans="1:21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</row>
    <row r="797" spans="1:21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</row>
    <row r="798" spans="1:21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</row>
    <row r="799" spans="1:21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</row>
    <row r="800" spans="1:21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</row>
    <row r="801" spans="1:21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</row>
    <row r="802" spans="1:21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</row>
    <row r="803" spans="1:21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</row>
    <row r="804" spans="1:21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</row>
    <row r="805" spans="1:21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</row>
    <row r="806" spans="1:21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</row>
    <row r="807" spans="1:21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</row>
    <row r="808" spans="1:21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</row>
    <row r="809" spans="1:21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</row>
    <row r="810" spans="1:21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</row>
    <row r="811" spans="1:21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</row>
    <row r="812" spans="1:21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</row>
    <row r="813" spans="1:21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</row>
    <row r="814" spans="1:21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</row>
    <row r="815" spans="1:21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</row>
    <row r="816" spans="1:21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</row>
    <row r="817" spans="1:21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</row>
    <row r="818" spans="1:21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</row>
    <row r="819" spans="1:21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</row>
    <row r="820" spans="1:21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</row>
    <row r="821" spans="1:21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</row>
    <row r="822" spans="1:21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</row>
    <row r="823" spans="1:21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</row>
    <row r="824" spans="1:21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</row>
    <row r="825" spans="1:21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</row>
    <row r="826" spans="1:21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</row>
    <row r="827" spans="1:21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</row>
    <row r="828" spans="1:21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</row>
    <row r="829" spans="1:21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</row>
    <row r="830" spans="1:21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</row>
    <row r="831" spans="1:21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</row>
    <row r="832" spans="1:21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</row>
    <row r="833" spans="1:21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</row>
    <row r="834" spans="1:21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</row>
    <row r="835" spans="1:21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</row>
    <row r="836" spans="1:21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</row>
    <row r="837" spans="1:21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</row>
    <row r="838" spans="1:21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</row>
    <row r="839" spans="1:21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</row>
    <row r="840" spans="1:21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</row>
    <row r="841" spans="1:21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</row>
    <row r="842" spans="1:21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</row>
    <row r="843" spans="1:21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</row>
    <row r="844" spans="1:21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</row>
    <row r="845" spans="1:21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</row>
    <row r="846" spans="1:21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</row>
    <row r="847" spans="1:21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</row>
    <row r="848" spans="1:21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</row>
    <row r="849" spans="1:21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</row>
    <row r="850" spans="1:21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</row>
    <row r="851" spans="1:21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</row>
    <row r="852" spans="1:21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</row>
    <row r="853" spans="1:21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</row>
    <row r="854" spans="1:21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</row>
    <row r="855" spans="1:21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</row>
    <row r="856" spans="1:21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</row>
    <row r="857" spans="1:21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</row>
    <row r="858" spans="1:21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</row>
    <row r="859" spans="1:21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</row>
    <row r="860" spans="1:21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</row>
    <row r="861" spans="1:21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</row>
    <row r="862" spans="1:21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</row>
    <row r="863" spans="1:21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</row>
    <row r="864" spans="1:21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</row>
    <row r="865" spans="1:21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</row>
    <row r="866" spans="1:21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</row>
    <row r="867" spans="1:21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</row>
    <row r="868" spans="1:21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</row>
    <row r="869" spans="1:21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</row>
    <row r="870" spans="1:21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</row>
    <row r="871" spans="1:21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</row>
    <row r="872" spans="1:21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</row>
    <row r="873" spans="1:21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</row>
    <row r="874" spans="1:21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</row>
    <row r="875" spans="1:21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</row>
    <row r="876" spans="1:21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</row>
    <row r="877" spans="1:21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</row>
    <row r="878" spans="1:21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</row>
    <row r="879" spans="1:21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</row>
    <row r="880" spans="1:21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</row>
    <row r="881" spans="1:21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</row>
    <row r="882" spans="1:21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</row>
    <row r="883" spans="1:21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</row>
    <row r="884" spans="1:21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</row>
    <row r="885" spans="1:21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</row>
    <row r="886" spans="1:21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</row>
    <row r="887" spans="1:21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</row>
    <row r="888" spans="1:21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</row>
    <row r="889" spans="1:21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</row>
    <row r="890" spans="1:21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</row>
    <row r="891" spans="1:21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</row>
    <row r="892" spans="1:21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</row>
    <row r="893" spans="1:21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</row>
    <row r="894" spans="1:21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</row>
    <row r="895" spans="1:21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</row>
    <row r="896" spans="1:21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</row>
    <row r="897" spans="1:21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</row>
    <row r="898" spans="1:21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</row>
    <row r="899" spans="1:21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</row>
    <row r="900" spans="1:21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</row>
    <row r="901" spans="1:21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</row>
    <row r="902" spans="1:21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</row>
    <row r="903" spans="1:21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</row>
    <row r="904" spans="1:21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</row>
    <row r="905" spans="1:21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</row>
    <row r="906" spans="1:21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</row>
    <row r="907" spans="1:21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</row>
    <row r="908" spans="1:21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</row>
    <row r="909" spans="1:21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</row>
    <row r="910" spans="1:21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</row>
    <row r="911" spans="1:21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</row>
    <row r="912" spans="1:21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</row>
    <row r="913" spans="1:21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</row>
    <row r="914" spans="1:21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</row>
    <row r="915" spans="1:21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</row>
    <row r="916" spans="1:21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</row>
    <row r="917" spans="1:21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</row>
    <row r="918" spans="1:21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</row>
    <row r="919" spans="1:21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</row>
    <row r="920" spans="1:21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</row>
    <row r="921" spans="1:21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</row>
    <row r="922" spans="1:21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</row>
    <row r="923" spans="1:21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</row>
    <row r="924" spans="1:21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</row>
    <row r="925" spans="1:21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</row>
    <row r="926" spans="1:21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</row>
    <row r="927" spans="1:21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</row>
    <row r="928" spans="1:21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</row>
    <row r="929" spans="1:21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</row>
    <row r="930" spans="1:21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</row>
    <row r="931" spans="1:21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</row>
    <row r="932" spans="1:21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</row>
    <row r="933" spans="1:21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</row>
    <row r="934" spans="1:21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</row>
    <row r="935" spans="1:21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</row>
    <row r="936" spans="1:21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</row>
    <row r="937" spans="1:21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</row>
    <row r="938" spans="1:21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</row>
    <row r="939" spans="1:21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</row>
    <row r="940" spans="1:21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</row>
    <row r="941" spans="1:21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</row>
    <row r="942" spans="1:21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</row>
    <row r="943" spans="1:21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</row>
    <row r="944" spans="1:21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</row>
    <row r="945" spans="1:21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</row>
    <row r="946" spans="1:21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</row>
    <row r="947" spans="1:21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</row>
    <row r="948" spans="1:21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</row>
    <row r="949" spans="1:21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</row>
    <row r="950" spans="1:21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</row>
    <row r="951" spans="1:21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</row>
    <row r="952" spans="1:21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</row>
    <row r="953" spans="1:21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</row>
    <row r="954" spans="1:21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</row>
    <row r="955" spans="1:21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</row>
    <row r="956" spans="1:21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</row>
    <row r="957" spans="1:21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</row>
    <row r="958" spans="1:21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</row>
    <row r="959" spans="1:21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</row>
    <row r="960" spans="1:21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</row>
    <row r="961" spans="1:21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</row>
    <row r="962" spans="1:21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</row>
    <row r="963" spans="1:21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</row>
    <row r="964" spans="1:21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</row>
    <row r="965" spans="1:21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</row>
    <row r="966" spans="1:21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</row>
    <row r="967" spans="1:21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</row>
    <row r="968" spans="1:21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</row>
    <row r="969" spans="1:21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</row>
    <row r="970" spans="1:21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</row>
    <row r="971" spans="1:21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</row>
    <row r="972" spans="1:21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</row>
    <row r="973" spans="1:21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</row>
    <row r="974" spans="1:21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</row>
    <row r="975" spans="1:21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</row>
    <row r="976" spans="1:21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</row>
    <row r="977" spans="1:21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</row>
    <row r="978" spans="1:21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</row>
    <row r="979" spans="1:21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</row>
    <row r="980" spans="1:21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</row>
    <row r="981" spans="1:21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</row>
    <row r="982" spans="1:21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</row>
    <row r="983" spans="1:21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</row>
    <row r="984" spans="1:21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</row>
    <row r="985" spans="1:21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</row>
    <row r="986" spans="1:21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</row>
    <row r="987" spans="1:21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</row>
    <row r="988" spans="1:21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</row>
    <row r="989" spans="1:21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</row>
    <row r="990" spans="1:21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</row>
    <row r="991" spans="1:21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</row>
    <row r="992" spans="1:21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</row>
    <row r="993" spans="1:21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</row>
    <row r="994" spans="1:21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</row>
    <row r="995" spans="1:21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</row>
    <row r="996" spans="1:21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</row>
    <row r="997" spans="1:21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</row>
    <row r="998" spans="1:21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</row>
    <row r="999" spans="1:21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</row>
    <row r="1000" spans="1:21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7" firstPageNumber="0" orientation="portrait" horizontalDpi="300" verticalDpi="300" r:id="rId1"/>
  <headerFooter>
    <oddHeader>&amp;C&amp;A</oddHeader>
    <oddFooter>&amp;CPágina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AA1000"/>
  <sheetViews>
    <sheetView topLeftCell="A103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5.7109375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27" width="14.28515625" customWidth="1"/>
  </cols>
  <sheetData>
    <row r="1" spans="1:27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7"/>
    </row>
    <row r="2" spans="1:27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7"/>
    </row>
    <row r="3" spans="1:27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7"/>
    </row>
    <row r="4" spans="1:27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7"/>
    </row>
    <row r="5" spans="1:27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0">
        <v>2021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7"/>
    </row>
    <row r="6" spans="1:27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7"/>
    </row>
    <row r="7" spans="1:27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7"/>
    </row>
    <row r="8" spans="1:27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7"/>
    </row>
    <row r="9" spans="1:27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7"/>
    </row>
    <row r="10" spans="1:27" ht="12.75" customHeight="1">
      <c r="A10" s="48"/>
      <c r="B10" s="149" t="s">
        <v>359</v>
      </c>
      <c r="C10" s="149"/>
      <c r="D10" s="148" t="s">
        <v>360</v>
      </c>
      <c r="E10" s="148"/>
      <c r="F10" s="149"/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7"/>
    </row>
    <row r="11" spans="1:27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7"/>
    </row>
    <row r="12" spans="1:27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7"/>
    </row>
    <row r="13" spans="1:27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/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7"/>
    </row>
    <row r="14" spans="1:27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/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7"/>
    </row>
    <row r="15" spans="1:27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139"/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7"/>
    </row>
    <row r="16" spans="1:27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/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140"/>
    </row>
    <row r="17" spans="1:27" ht="12.75" customHeight="1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0"/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7"/>
    </row>
    <row r="18" spans="1:27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132"/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7"/>
    </row>
    <row r="19" spans="1:27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7"/>
    </row>
    <row r="20" spans="1:27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7"/>
    </row>
    <row r="21" spans="1:27" ht="16.5" customHeight="1">
      <c r="A21" s="48"/>
      <c r="B21" s="147" t="s">
        <v>165</v>
      </c>
      <c r="C21" s="147"/>
      <c r="D21" s="147"/>
      <c r="E21" s="147"/>
      <c r="F21" s="147"/>
      <c r="G21" s="147"/>
      <c r="H21" s="147"/>
      <c r="I21" s="147"/>
      <c r="J21" s="147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7"/>
    </row>
    <row r="22" spans="1:27" ht="12.75" customHeight="1">
      <c r="A22" s="48"/>
      <c r="B22" s="72">
        <v>1</v>
      </c>
      <c r="C22" s="155" t="s">
        <v>166</v>
      </c>
      <c r="D22" s="155"/>
      <c r="E22" s="155"/>
      <c r="F22" s="155"/>
      <c r="G22" s="155"/>
      <c r="H22" s="155"/>
      <c r="I22" s="72" t="s">
        <v>167</v>
      </c>
      <c r="J22" s="72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7"/>
    </row>
    <row r="23" spans="1:27" ht="12.75" customHeight="1">
      <c r="A23" s="48"/>
      <c r="B23" s="72" t="s">
        <v>140</v>
      </c>
      <c r="C23" s="148" t="s">
        <v>169</v>
      </c>
      <c r="D23" s="148"/>
      <c r="E23" s="148"/>
      <c r="F23" s="148"/>
      <c r="G23" s="148"/>
      <c r="H23" s="148"/>
      <c r="I23" s="50"/>
      <c r="J23" s="75"/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7"/>
    </row>
    <row r="24" spans="1:27" ht="12.75" customHeight="1">
      <c r="A24" s="48"/>
      <c r="B24" s="72" t="s">
        <v>142</v>
      </c>
      <c r="C24" s="148" t="s">
        <v>170</v>
      </c>
      <c r="D24" s="148"/>
      <c r="E24" s="148"/>
      <c r="F24" s="148"/>
      <c r="G24" s="148"/>
      <c r="H24" s="148"/>
      <c r="I24" s="74"/>
      <c r="J24" s="75"/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7"/>
    </row>
    <row r="25" spans="1:27" ht="12.75" customHeight="1">
      <c r="A25" s="48"/>
      <c r="B25" s="72" t="s">
        <v>145</v>
      </c>
      <c r="C25" s="148" t="s">
        <v>171</v>
      </c>
      <c r="D25" s="148"/>
      <c r="E25" s="148"/>
      <c r="F25" s="148"/>
      <c r="G25" s="148"/>
      <c r="H25" s="148"/>
      <c r="I25" s="141"/>
      <c r="J25" s="75"/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7"/>
    </row>
    <row r="26" spans="1:27" ht="12.75" customHeight="1">
      <c r="A26" s="48"/>
      <c r="B26" s="72" t="s">
        <v>148</v>
      </c>
      <c r="C26" s="148" t="s">
        <v>172</v>
      </c>
      <c r="D26" s="148"/>
      <c r="E26" s="148"/>
      <c r="F26" s="148"/>
      <c r="G26" s="148"/>
      <c r="H26" s="148"/>
      <c r="I26" s="74"/>
      <c r="J26" s="75"/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7"/>
    </row>
    <row r="27" spans="1:27" ht="12.75" customHeight="1">
      <c r="A27" s="48"/>
      <c r="B27" s="72" t="s">
        <v>173</v>
      </c>
      <c r="C27" s="148" t="s">
        <v>174</v>
      </c>
      <c r="D27" s="148"/>
      <c r="E27" s="148"/>
      <c r="F27" s="148"/>
      <c r="G27" s="148"/>
      <c r="H27" s="148"/>
      <c r="I27" s="74"/>
      <c r="J27" s="75"/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7"/>
    </row>
    <row r="28" spans="1:27" ht="12.75" customHeight="1">
      <c r="A28" s="48"/>
      <c r="B28" s="155" t="s">
        <v>175</v>
      </c>
      <c r="C28" s="155"/>
      <c r="D28" s="155"/>
      <c r="E28" s="155"/>
      <c r="F28" s="155"/>
      <c r="G28" s="155"/>
      <c r="H28" s="155"/>
      <c r="I28" s="155"/>
      <c r="J28" s="77"/>
      <c r="K28" s="69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7"/>
    </row>
    <row r="29" spans="1:27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7"/>
    </row>
    <row r="30" spans="1:27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7"/>
    </row>
    <row r="31" spans="1:27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7"/>
    </row>
    <row r="32" spans="1:27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7"/>
    </row>
    <row r="33" spans="1:27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/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7"/>
    </row>
    <row r="34" spans="1:27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/>
      <c r="J34" s="75"/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7"/>
    </row>
    <row r="35" spans="1:27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/>
      <c r="J35" s="75"/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7"/>
    </row>
    <row r="36" spans="1:27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</v>
      </c>
      <c r="J36" s="77"/>
      <c r="K36" s="69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7"/>
    </row>
    <row r="37" spans="1:27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7"/>
    </row>
    <row r="38" spans="1:27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7"/>
    </row>
    <row r="39" spans="1:27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/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7"/>
    </row>
    <row r="40" spans="1:27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/>
      <c r="J40" s="75"/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7"/>
    </row>
    <row r="41" spans="1:27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/>
      <c r="J41" s="75"/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7"/>
    </row>
    <row r="42" spans="1:27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142"/>
      <c r="J42" s="75"/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7"/>
    </row>
    <row r="43" spans="1:27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/>
      <c r="J43" s="75"/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7"/>
    </row>
    <row r="44" spans="1:27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/>
      <c r="J44" s="75"/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7"/>
    </row>
    <row r="45" spans="1:27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/>
      <c r="J45" s="75"/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7"/>
    </row>
    <row r="46" spans="1:27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/>
      <c r="J46" s="75"/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7"/>
    </row>
    <row r="47" spans="1:27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/>
      <c r="J47" s="75"/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7"/>
    </row>
    <row r="48" spans="1:27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</v>
      </c>
      <c r="J48" s="77">
        <f>SUM(J40:J47)</f>
        <v>0</v>
      </c>
      <c r="K48" s="69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7"/>
    </row>
    <row r="49" spans="1:27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7"/>
    </row>
    <row r="50" spans="1:27" ht="12.75" customHeight="1">
      <c r="A50" s="48"/>
      <c r="B50" s="155" t="s">
        <v>196</v>
      </c>
      <c r="C50" s="155"/>
      <c r="D50" s="155"/>
      <c r="E50" s="155"/>
      <c r="F50" s="155"/>
      <c r="G50" s="155"/>
      <c r="H50" s="155"/>
      <c r="I50" s="72" t="s">
        <v>361</v>
      </c>
      <c r="J50" s="76" t="s">
        <v>362</v>
      </c>
      <c r="K50" s="72" t="s">
        <v>168</v>
      </c>
      <c r="L50" s="17"/>
      <c r="M50" s="17"/>
      <c r="N50" s="17"/>
      <c r="O50" s="17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</row>
    <row r="51" spans="1:27" ht="12.75" customHeight="1">
      <c r="A51" s="87"/>
      <c r="B51" s="72" t="s">
        <v>140</v>
      </c>
      <c r="C51" s="148"/>
      <c r="D51" s="148"/>
      <c r="E51" s="148"/>
      <c r="F51" s="148"/>
      <c r="G51" s="148"/>
      <c r="H51" s="148"/>
      <c r="I51" s="50"/>
      <c r="J51" s="122"/>
      <c r="K51" s="75"/>
      <c r="L51" s="89"/>
      <c r="M51" s="89"/>
      <c r="N51" s="89"/>
      <c r="O51" s="89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</row>
    <row r="52" spans="1:27" ht="14.25" customHeight="1">
      <c r="A52" s="48"/>
      <c r="B52" s="72" t="s">
        <v>142</v>
      </c>
      <c r="C52" s="148"/>
      <c r="D52" s="148"/>
      <c r="E52" s="148"/>
      <c r="F52" s="148"/>
      <c r="G52" s="148"/>
      <c r="H52" s="148"/>
      <c r="I52" s="50"/>
      <c r="J52" s="75"/>
      <c r="K52" s="75"/>
      <c r="L52" s="17"/>
      <c r="M52" s="17"/>
      <c r="N52" s="17"/>
      <c r="O52" s="17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</row>
    <row r="53" spans="1:27" ht="14.25" customHeight="1">
      <c r="A53" s="48"/>
      <c r="B53" s="72" t="s">
        <v>145</v>
      </c>
      <c r="C53" s="148"/>
      <c r="D53" s="148"/>
      <c r="E53" s="148"/>
      <c r="F53" s="148"/>
      <c r="G53" s="148"/>
      <c r="H53" s="148"/>
      <c r="I53" s="50"/>
      <c r="J53" s="75"/>
      <c r="K53" s="75"/>
      <c r="L53" s="17"/>
      <c r="M53" s="17"/>
      <c r="N53" s="17"/>
      <c r="O53" s="17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</row>
    <row r="54" spans="1:27" ht="14.25" customHeight="1">
      <c r="A54" s="48"/>
      <c r="B54" s="72" t="s">
        <v>148</v>
      </c>
      <c r="C54" s="148"/>
      <c r="D54" s="148"/>
      <c r="E54" s="148"/>
      <c r="F54" s="148"/>
      <c r="G54" s="148"/>
      <c r="H54" s="148"/>
      <c r="I54" s="50"/>
      <c r="J54" s="75"/>
      <c r="K54" s="75"/>
      <c r="L54" s="91"/>
      <c r="M54" s="17"/>
      <c r="N54" s="17"/>
      <c r="O54" s="17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</row>
    <row r="55" spans="1:27" ht="14.25" customHeight="1">
      <c r="A55" s="48"/>
      <c r="B55" s="72" t="s">
        <v>173</v>
      </c>
      <c r="C55" s="148"/>
      <c r="D55" s="148"/>
      <c r="E55" s="148"/>
      <c r="F55" s="148"/>
      <c r="G55" s="148"/>
      <c r="H55" s="148"/>
      <c r="I55" s="50"/>
      <c r="J55" s="75"/>
      <c r="K55" s="75"/>
      <c r="L55" s="113"/>
      <c r="M55" s="17"/>
      <c r="N55" s="17"/>
      <c r="O55" s="17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</row>
    <row r="56" spans="1:27" ht="14.25" customHeight="1">
      <c r="A56" s="48"/>
      <c r="B56" s="72" t="s">
        <v>189</v>
      </c>
      <c r="C56" s="148"/>
      <c r="D56" s="148"/>
      <c r="E56" s="148"/>
      <c r="F56" s="148"/>
      <c r="G56" s="148"/>
      <c r="H56" s="148"/>
      <c r="I56" s="50"/>
      <c r="J56" s="75"/>
      <c r="K56" s="75"/>
      <c r="L56" s="92"/>
      <c r="M56" s="17"/>
      <c r="N56" s="17"/>
      <c r="O56" s="17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</row>
    <row r="57" spans="1:27" ht="14.25" customHeight="1">
      <c r="A57" s="48"/>
      <c r="B57" s="143" t="s">
        <v>191</v>
      </c>
      <c r="C57" s="168" t="s">
        <v>363</v>
      </c>
      <c r="D57" s="168"/>
      <c r="E57" s="168"/>
      <c r="F57" s="168"/>
      <c r="G57" s="168"/>
      <c r="H57" s="168"/>
      <c r="I57" s="144">
        <v>360</v>
      </c>
      <c r="J57" s="145">
        <v>170</v>
      </c>
      <c r="K57" s="145">
        <f>I57*J57</f>
        <v>61200</v>
      </c>
      <c r="L57" s="17"/>
      <c r="M57" s="17"/>
      <c r="N57" s="17"/>
      <c r="O57" s="17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</row>
    <row r="58" spans="1:27" ht="14.25" customHeight="1">
      <c r="A58" s="48"/>
      <c r="B58" s="155" t="s">
        <v>203</v>
      </c>
      <c r="C58" s="155"/>
      <c r="D58" s="155"/>
      <c r="E58" s="155"/>
      <c r="F58" s="155"/>
      <c r="G58" s="155"/>
      <c r="H58" s="155"/>
      <c r="I58" s="155"/>
      <c r="J58" s="155"/>
      <c r="K58" s="77">
        <f>SUM(K51:K57)</f>
        <v>61200</v>
      </c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7"/>
    </row>
    <row r="59" spans="1:27" ht="14.25" customHeight="1">
      <c r="A59" s="48"/>
      <c r="B59" s="16"/>
      <c r="C59" s="70"/>
      <c r="D59" s="70"/>
      <c r="E59" s="70"/>
      <c r="F59" s="70"/>
      <c r="G59" s="70"/>
      <c r="H59" s="70"/>
      <c r="I59" s="84"/>
      <c r="J59" s="85"/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7"/>
    </row>
    <row r="60" spans="1:27" ht="14.25" customHeight="1">
      <c r="A60" s="48"/>
      <c r="B60" s="147" t="s">
        <v>204</v>
      </c>
      <c r="C60" s="147"/>
      <c r="D60" s="147"/>
      <c r="E60" s="147"/>
      <c r="F60" s="147"/>
      <c r="G60" s="147"/>
      <c r="H60" s="147"/>
      <c r="I60" s="147"/>
      <c r="J60" s="147"/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7"/>
    </row>
    <row r="61" spans="1:27" ht="12.75" customHeight="1">
      <c r="A61" s="48"/>
      <c r="B61" s="155" t="s">
        <v>205</v>
      </c>
      <c r="C61" s="155"/>
      <c r="D61" s="155"/>
      <c r="E61" s="155"/>
      <c r="F61" s="155"/>
      <c r="G61" s="155"/>
      <c r="H61" s="155"/>
      <c r="I61" s="155"/>
      <c r="J61" s="72" t="s">
        <v>168</v>
      </c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7"/>
    </row>
    <row r="62" spans="1:27" ht="12.75" customHeight="1">
      <c r="A62" s="48"/>
      <c r="B62" s="72" t="s">
        <v>206</v>
      </c>
      <c r="C62" s="148" t="s">
        <v>207</v>
      </c>
      <c r="D62" s="148"/>
      <c r="E62" s="148"/>
      <c r="F62" s="148"/>
      <c r="G62" s="148"/>
      <c r="H62" s="148"/>
      <c r="I62" s="148"/>
      <c r="J62" s="75">
        <f>J36</f>
        <v>0</v>
      </c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7"/>
    </row>
    <row r="63" spans="1:27" ht="14.25" customHeight="1">
      <c r="A63" s="48"/>
      <c r="B63" s="72" t="s">
        <v>208</v>
      </c>
      <c r="C63" s="148" t="s">
        <v>209</v>
      </c>
      <c r="D63" s="148"/>
      <c r="E63" s="148"/>
      <c r="F63" s="148"/>
      <c r="G63" s="148"/>
      <c r="H63" s="148"/>
      <c r="I63" s="148"/>
      <c r="J63" s="75">
        <f>J48</f>
        <v>0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7"/>
    </row>
    <row r="64" spans="1:27" ht="14.25" customHeight="1">
      <c r="A64" s="48"/>
      <c r="B64" s="72" t="s">
        <v>210</v>
      </c>
      <c r="C64" s="148" t="s">
        <v>211</v>
      </c>
      <c r="D64" s="148"/>
      <c r="E64" s="148"/>
      <c r="F64" s="148"/>
      <c r="G64" s="148"/>
      <c r="H64" s="148"/>
      <c r="I64" s="148"/>
      <c r="J64" s="75">
        <f>K58</f>
        <v>61200</v>
      </c>
      <c r="K64" s="17"/>
      <c r="L64" s="17"/>
      <c r="M64" s="17"/>
      <c r="N64" s="17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7"/>
    </row>
    <row r="65" spans="1:27" ht="14.25" customHeight="1">
      <c r="A65" s="87"/>
      <c r="B65" s="155" t="s">
        <v>212</v>
      </c>
      <c r="C65" s="155"/>
      <c r="D65" s="155"/>
      <c r="E65" s="155"/>
      <c r="F65" s="155"/>
      <c r="G65" s="155"/>
      <c r="H65" s="155"/>
      <c r="I65" s="155"/>
      <c r="J65" s="77">
        <f>SUM(J62:J64)</f>
        <v>61200</v>
      </c>
      <c r="K65" s="69"/>
      <c r="L65" s="89"/>
      <c r="M65" s="89"/>
      <c r="N65" s="89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47"/>
    </row>
    <row r="66" spans="1:27" ht="14.25" customHeight="1">
      <c r="A66" s="48"/>
      <c r="B66" s="156"/>
      <c r="C66" s="156"/>
      <c r="D66" s="156"/>
      <c r="E66" s="156"/>
      <c r="F66" s="156"/>
      <c r="G66" s="156"/>
      <c r="H66" s="156"/>
      <c r="I66" s="156"/>
      <c r="J66" s="156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7"/>
    </row>
    <row r="67" spans="1:27" ht="14.25" customHeight="1">
      <c r="A67" s="48"/>
      <c r="B67" s="93"/>
      <c r="C67" s="93"/>
      <c r="D67" s="93"/>
      <c r="E67" s="93"/>
      <c r="F67" s="93"/>
      <c r="G67" s="93"/>
      <c r="H67" s="93"/>
      <c r="I67" s="93"/>
      <c r="J67" s="93"/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7"/>
    </row>
    <row r="68" spans="1:27" ht="14.25" customHeight="1">
      <c r="A68" s="48"/>
      <c r="B68" s="147" t="s">
        <v>213</v>
      </c>
      <c r="C68" s="147"/>
      <c r="D68" s="147"/>
      <c r="E68" s="147"/>
      <c r="F68" s="147"/>
      <c r="G68" s="147"/>
      <c r="H68" s="147"/>
      <c r="I68" s="147"/>
      <c r="J68" s="147"/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7"/>
    </row>
    <row r="69" spans="1:27" ht="14.25" customHeight="1">
      <c r="A69" s="48"/>
      <c r="B69" s="72">
        <v>3</v>
      </c>
      <c r="C69" s="155" t="s">
        <v>214</v>
      </c>
      <c r="D69" s="155"/>
      <c r="E69" s="155"/>
      <c r="F69" s="155"/>
      <c r="G69" s="155"/>
      <c r="H69" s="155"/>
      <c r="I69" s="72" t="s">
        <v>167</v>
      </c>
      <c r="J69" s="72" t="s">
        <v>168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7"/>
    </row>
    <row r="70" spans="1:27" ht="14.25" customHeight="1">
      <c r="A70" s="48"/>
      <c r="B70" s="155" t="s">
        <v>178</v>
      </c>
      <c r="C70" s="155"/>
      <c r="D70" s="155"/>
      <c r="E70" s="155"/>
      <c r="F70" s="155"/>
      <c r="G70" s="155"/>
      <c r="H70" s="155"/>
      <c r="I70" s="155"/>
      <c r="J70" s="82"/>
      <c r="K70" s="17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7"/>
    </row>
    <row r="71" spans="1:27" ht="14.25" customHeight="1">
      <c r="A71" s="48"/>
      <c r="B71" s="72" t="s">
        <v>140</v>
      </c>
      <c r="C71" s="148" t="s">
        <v>215</v>
      </c>
      <c r="D71" s="148"/>
      <c r="E71" s="148"/>
      <c r="F71" s="148"/>
      <c r="G71" s="148"/>
      <c r="H71" s="148"/>
      <c r="I71" s="74"/>
      <c r="J71" s="75"/>
      <c r="K71" s="69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7"/>
    </row>
    <row r="72" spans="1:27" ht="14.25" customHeight="1">
      <c r="A72" s="48"/>
      <c r="B72" s="72" t="s">
        <v>142</v>
      </c>
      <c r="C72" s="148" t="s">
        <v>216</v>
      </c>
      <c r="D72" s="148"/>
      <c r="E72" s="148"/>
      <c r="F72" s="148"/>
      <c r="G72" s="148"/>
      <c r="H72" s="148"/>
      <c r="I72" s="74"/>
      <c r="J72" s="75"/>
      <c r="K72" s="69"/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7"/>
    </row>
    <row r="73" spans="1:27" ht="14.25" customHeight="1">
      <c r="A73" s="48"/>
      <c r="B73" s="72" t="s">
        <v>145</v>
      </c>
      <c r="C73" s="148" t="s">
        <v>217</v>
      </c>
      <c r="D73" s="148"/>
      <c r="E73" s="148"/>
      <c r="F73" s="148"/>
      <c r="G73" s="148"/>
      <c r="H73" s="148"/>
      <c r="I73" s="74"/>
      <c r="J73" s="75"/>
      <c r="K73" s="146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7"/>
    </row>
    <row r="74" spans="1:27" ht="14.25" customHeight="1">
      <c r="A74" s="48"/>
      <c r="B74" s="72" t="s">
        <v>148</v>
      </c>
      <c r="C74" s="148" t="s">
        <v>219</v>
      </c>
      <c r="D74" s="148"/>
      <c r="E74" s="148"/>
      <c r="F74" s="148"/>
      <c r="G74" s="148"/>
      <c r="H74" s="148"/>
      <c r="I74" s="74"/>
      <c r="J74" s="75"/>
      <c r="K74" s="95"/>
      <c r="L74" s="17"/>
      <c r="M74" s="17"/>
      <c r="N74" s="17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7"/>
    </row>
    <row r="75" spans="1:27" ht="14.25" customHeight="1">
      <c r="A75" s="17"/>
      <c r="B75" s="72" t="s">
        <v>173</v>
      </c>
      <c r="C75" s="148" t="s">
        <v>220</v>
      </c>
      <c r="D75" s="148"/>
      <c r="E75" s="148"/>
      <c r="F75" s="148"/>
      <c r="G75" s="148"/>
      <c r="H75" s="148"/>
      <c r="I75" s="74"/>
      <c r="J75" s="75"/>
      <c r="K75" s="69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47"/>
    </row>
    <row r="76" spans="1:27" ht="14.25" customHeight="1">
      <c r="A76" s="48"/>
      <c r="B76" s="155" t="s">
        <v>221</v>
      </c>
      <c r="C76" s="155"/>
      <c r="D76" s="155"/>
      <c r="E76" s="155"/>
      <c r="F76" s="155"/>
      <c r="G76" s="155"/>
      <c r="H76" s="155"/>
      <c r="I76" s="76">
        <f>SUM(I71:I75)</f>
        <v>0</v>
      </c>
      <c r="J76" s="77"/>
      <c r="K76" s="69"/>
      <c r="L76" s="17"/>
      <c r="M76" s="17"/>
      <c r="N76" s="17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7"/>
    </row>
    <row r="77" spans="1:27" ht="14.25" customHeight="1">
      <c r="A77" s="87"/>
      <c r="B77" s="157"/>
      <c r="C77" s="157"/>
      <c r="D77" s="157"/>
      <c r="E77" s="157"/>
      <c r="F77" s="157"/>
      <c r="G77" s="157"/>
      <c r="H77" s="157"/>
      <c r="I77" s="157"/>
      <c r="J77" s="157"/>
      <c r="K77" s="89"/>
      <c r="L77" s="89"/>
      <c r="M77" s="89"/>
      <c r="N77" s="89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47"/>
    </row>
    <row r="78" spans="1:27" ht="14.25" customHeight="1">
      <c r="A78" s="87"/>
      <c r="B78" s="70"/>
      <c r="C78" s="70"/>
      <c r="D78" s="70"/>
      <c r="E78" s="70"/>
      <c r="F78" s="70"/>
      <c r="G78" s="70"/>
      <c r="H78" s="70"/>
      <c r="I78" s="70"/>
      <c r="J78" s="70"/>
      <c r="K78" s="89"/>
      <c r="L78" s="89"/>
      <c r="M78" s="89"/>
      <c r="N78" s="89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47"/>
    </row>
    <row r="79" spans="1:27" ht="14.25" customHeight="1">
      <c r="A79" s="48"/>
      <c r="B79" s="147" t="s">
        <v>222</v>
      </c>
      <c r="C79" s="147"/>
      <c r="D79" s="147"/>
      <c r="E79" s="147"/>
      <c r="F79" s="147"/>
      <c r="G79" s="147"/>
      <c r="H79" s="147"/>
      <c r="I79" s="147"/>
      <c r="J79" s="147"/>
      <c r="K79" s="17"/>
      <c r="L79" s="17"/>
      <c r="M79" s="17"/>
      <c r="N79" s="17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7"/>
    </row>
    <row r="80" spans="1:27" ht="14.25" customHeight="1">
      <c r="A80" s="17"/>
      <c r="B80" s="155" t="s">
        <v>223</v>
      </c>
      <c r="C80" s="155"/>
      <c r="D80" s="155"/>
      <c r="E80" s="155"/>
      <c r="F80" s="155"/>
      <c r="G80" s="155"/>
      <c r="H80" s="155"/>
      <c r="I80" s="72" t="s">
        <v>167</v>
      </c>
      <c r="J80" s="72" t="s">
        <v>168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5"/>
    </row>
    <row r="81" spans="1:27" ht="14.25" customHeight="1">
      <c r="A81" s="48"/>
      <c r="B81" s="163" t="s">
        <v>178</v>
      </c>
      <c r="C81" s="163"/>
      <c r="D81" s="163"/>
      <c r="E81" s="163"/>
      <c r="F81" s="163"/>
      <c r="G81" s="163"/>
      <c r="H81" s="163"/>
      <c r="I81" s="163"/>
      <c r="J81" s="96"/>
      <c r="K81" s="1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7"/>
    </row>
    <row r="82" spans="1:27" ht="14.25" customHeight="1">
      <c r="A82" s="48"/>
      <c r="B82" s="72" t="s">
        <v>140</v>
      </c>
      <c r="C82" s="148" t="s">
        <v>224</v>
      </c>
      <c r="D82" s="148"/>
      <c r="E82" s="148"/>
      <c r="F82" s="148"/>
      <c r="G82" s="148"/>
      <c r="H82" s="148"/>
      <c r="I82" s="74"/>
      <c r="J82" s="75"/>
      <c r="K82" s="97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7"/>
    </row>
    <row r="83" spans="1:27" ht="12.75" customHeight="1">
      <c r="A83" s="48"/>
      <c r="B83" s="72" t="s">
        <v>142</v>
      </c>
      <c r="C83" s="148" t="s">
        <v>225</v>
      </c>
      <c r="D83" s="148"/>
      <c r="E83" s="148"/>
      <c r="F83" s="148"/>
      <c r="G83" s="148"/>
      <c r="H83" s="148"/>
      <c r="I83" s="74"/>
      <c r="J83" s="75"/>
      <c r="K83" s="97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7"/>
    </row>
    <row r="84" spans="1:27" ht="14.25" customHeight="1">
      <c r="A84" s="48"/>
      <c r="B84" s="72" t="s">
        <v>145</v>
      </c>
      <c r="C84" s="148" t="s">
        <v>226</v>
      </c>
      <c r="D84" s="148"/>
      <c r="E84" s="148"/>
      <c r="F84" s="148"/>
      <c r="G84" s="148"/>
      <c r="H84" s="148"/>
      <c r="I84" s="74"/>
      <c r="J84" s="75"/>
      <c r="K84" s="69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7"/>
    </row>
    <row r="85" spans="1:27" ht="12.75" customHeight="1">
      <c r="A85" s="48"/>
      <c r="B85" s="72" t="s">
        <v>148</v>
      </c>
      <c r="C85" s="151" t="s">
        <v>227</v>
      </c>
      <c r="D85" s="151"/>
      <c r="E85" s="151"/>
      <c r="F85" s="151"/>
      <c r="G85" s="151"/>
      <c r="H85" s="151"/>
      <c r="I85" s="74"/>
      <c r="J85" s="75"/>
      <c r="K85" s="69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7"/>
    </row>
    <row r="86" spans="1:27" ht="14.25" customHeight="1">
      <c r="A86" s="48"/>
      <c r="B86" s="72" t="s">
        <v>173</v>
      </c>
      <c r="C86" s="148" t="s">
        <v>228</v>
      </c>
      <c r="D86" s="148"/>
      <c r="E86" s="148"/>
      <c r="F86" s="148"/>
      <c r="G86" s="148"/>
      <c r="H86" s="148"/>
      <c r="I86" s="74"/>
      <c r="J86" s="75"/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7"/>
    </row>
    <row r="87" spans="1:27" ht="14.25" customHeight="1">
      <c r="A87" s="48"/>
      <c r="B87" s="72" t="s">
        <v>189</v>
      </c>
      <c r="C87" s="159" t="s">
        <v>229</v>
      </c>
      <c r="D87" s="159"/>
      <c r="E87" s="159"/>
      <c r="F87" s="159"/>
      <c r="G87" s="159"/>
      <c r="H87" s="159"/>
      <c r="I87" s="74"/>
      <c r="J87" s="75"/>
      <c r="K87" s="69"/>
      <c r="L87" s="17"/>
      <c r="M87" s="17"/>
      <c r="N87" s="17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7"/>
    </row>
    <row r="88" spans="1:27" ht="14.25" customHeight="1">
      <c r="A88" s="87"/>
      <c r="B88" s="155" t="s">
        <v>230</v>
      </c>
      <c r="C88" s="155"/>
      <c r="D88" s="155"/>
      <c r="E88" s="155"/>
      <c r="F88" s="155"/>
      <c r="G88" s="155"/>
      <c r="H88" s="155"/>
      <c r="I88" s="76">
        <f>SUM(I82:I87)</f>
        <v>0</v>
      </c>
      <c r="J88" s="77"/>
      <c r="K88" s="69"/>
      <c r="L88" s="89"/>
      <c r="M88" s="89"/>
      <c r="N88" s="89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47"/>
    </row>
    <row r="89" spans="1:27" ht="16.5" customHeight="1">
      <c r="A89" s="48"/>
      <c r="B89" s="160"/>
      <c r="C89" s="160"/>
      <c r="D89" s="160"/>
      <c r="E89" s="160"/>
      <c r="F89" s="160"/>
      <c r="G89" s="160"/>
      <c r="H89" s="160"/>
      <c r="I89" s="160"/>
      <c r="J89" s="160"/>
      <c r="K89" s="1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7"/>
    </row>
    <row r="90" spans="1:27" ht="12.75" customHeight="1">
      <c r="A90" s="48"/>
      <c r="B90" s="155" t="s">
        <v>231</v>
      </c>
      <c r="C90" s="155"/>
      <c r="D90" s="155"/>
      <c r="E90" s="155"/>
      <c r="F90" s="155"/>
      <c r="G90" s="155"/>
      <c r="H90" s="155"/>
      <c r="I90" s="72" t="s">
        <v>167</v>
      </c>
      <c r="J90" s="72" t="s">
        <v>168</v>
      </c>
      <c r="K90" s="17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7"/>
    </row>
    <row r="91" spans="1:27" ht="12.75" customHeight="1">
      <c r="A91" s="48"/>
      <c r="B91" s="158" t="s">
        <v>178</v>
      </c>
      <c r="C91" s="158"/>
      <c r="D91" s="158"/>
      <c r="E91" s="158"/>
      <c r="F91" s="158"/>
      <c r="G91" s="158"/>
      <c r="H91" s="158"/>
      <c r="I91" s="158"/>
      <c r="J91" s="98"/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7"/>
    </row>
    <row r="92" spans="1:27" ht="12.75" customHeight="1">
      <c r="A92" s="48"/>
      <c r="B92" s="72" t="s">
        <v>140</v>
      </c>
      <c r="C92" s="148" t="s">
        <v>232</v>
      </c>
      <c r="D92" s="148"/>
      <c r="E92" s="148"/>
      <c r="F92" s="148"/>
      <c r="G92" s="148"/>
      <c r="H92" s="148"/>
      <c r="I92" s="74"/>
      <c r="J92" s="75"/>
      <c r="K92" s="17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7"/>
    </row>
    <row r="93" spans="1:27" ht="14.25" customHeight="1">
      <c r="A93" s="48"/>
      <c r="B93" s="155" t="s">
        <v>233</v>
      </c>
      <c r="C93" s="155"/>
      <c r="D93" s="155"/>
      <c r="E93" s="155"/>
      <c r="F93" s="155"/>
      <c r="G93" s="155"/>
      <c r="H93" s="155"/>
      <c r="I93" s="76"/>
      <c r="J93" s="77"/>
      <c r="K93" s="69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7"/>
    </row>
    <row r="94" spans="1:27" ht="16.5" customHeight="1">
      <c r="A94" s="48"/>
      <c r="B94" s="99"/>
      <c r="C94" s="99"/>
      <c r="D94" s="99"/>
      <c r="E94" s="99"/>
      <c r="F94" s="99"/>
      <c r="G94" s="99"/>
      <c r="H94" s="99"/>
      <c r="I94" s="99"/>
      <c r="J94" s="99"/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7"/>
    </row>
    <row r="95" spans="1:27" ht="14.25" customHeight="1">
      <c r="A95" s="48"/>
      <c r="B95" s="147" t="s">
        <v>234</v>
      </c>
      <c r="C95" s="147"/>
      <c r="D95" s="147"/>
      <c r="E95" s="147"/>
      <c r="F95" s="147"/>
      <c r="G95" s="147"/>
      <c r="H95" s="147"/>
      <c r="I95" s="147"/>
      <c r="J95" s="147"/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7"/>
    </row>
    <row r="96" spans="1:27" ht="12.75" customHeight="1">
      <c r="A96" s="48"/>
      <c r="B96" s="155" t="s">
        <v>235</v>
      </c>
      <c r="C96" s="155"/>
      <c r="D96" s="155"/>
      <c r="E96" s="155"/>
      <c r="F96" s="155"/>
      <c r="G96" s="155"/>
      <c r="H96" s="155"/>
      <c r="I96" s="155"/>
      <c r="J96" s="72" t="s">
        <v>168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7"/>
    </row>
    <row r="97" spans="1:27" ht="12.75" customHeight="1">
      <c r="A97" s="48"/>
      <c r="B97" s="72" t="s">
        <v>236</v>
      </c>
      <c r="C97" s="148" t="s">
        <v>225</v>
      </c>
      <c r="D97" s="148"/>
      <c r="E97" s="148"/>
      <c r="F97" s="148"/>
      <c r="G97" s="148"/>
      <c r="H97" s="148"/>
      <c r="I97" s="148"/>
      <c r="J97" s="75"/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7"/>
    </row>
    <row r="98" spans="1:27" ht="14.25" customHeight="1">
      <c r="A98" s="48"/>
      <c r="B98" s="72" t="s">
        <v>237</v>
      </c>
      <c r="C98" s="148" t="s">
        <v>238</v>
      </c>
      <c r="D98" s="148"/>
      <c r="E98" s="148"/>
      <c r="F98" s="148"/>
      <c r="G98" s="148"/>
      <c r="H98" s="148"/>
      <c r="I98" s="148"/>
      <c r="J98" s="75"/>
      <c r="K98" s="17"/>
      <c r="L98" s="17"/>
      <c r="M98" s="17"/>
      <c r="N98" s="17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7"/>
    </row>
    <row r="99" spans="1:27" ht="14.25" customHeight="1">
      <c r="A99" s="87"/>
      <c r="B99" s="155" t="s">
        <v>239</v>
      </c>
      <c r="C99" s="155"/>
      <c r="D99" s="155"/>
      <c r="E99" s="155"/>
      <c r="F99" s="155"/>
      <c r="G99" s="155"/>
      <c r="H99" s="155"/>
      <c r="I99" s="155"/>
      <c r="J99" s="77"/>
      <c r="K99" s="69"/>
      <c r="L99" s="89"/>
      <c r="M99" s="89"/>
      <c r="N99" s="89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47"/>
    </row>
    <row r="100" spans="1:27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7"/>
    </row>
    <row r="101" spans="1:27" ht="16.5" customHeight="1">
      <c r="A101" s="48"/>
      <c r="B101" s="99"/>
      <c r="C101" s="99"/>
      <c r="D101" s="99"/>
      <c r="E101" s="99"/>
      <c r="F101" s="99"/>
      <c r="G101" s="99"/>
      <c r="H101" s="99"/>
      <c r="I101" s="99"/>
      <c r="J101" s="99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7"/>
    </row>
    <row r="102" spans="1:27" ht="14.25" customHeight="1">
      <c r="A102" s="48"/>
      <c r="B102" s="147" t="s">
        <v>240</v>
      </c>
      <c r="C102" s="147"/>
      <c r="D102" s="147"/>
      <c r="E102" s="147"/>
      <c r="F102" s="147"/>
      <c r="G102" s="147"/>
      <c r="H102" s="147"/>
      <c r="I102" s="147"/>
      <c r="J102" s="147"/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7"/>
    </row>
    <row r="103" spans="1:27" ht="14.25" customHeight="1">
      <c r="A103" s="48"/>
      <c r="B103" s="72">
        <v>5</v>
      </c>
      <c r="C103" s="155" t="s">
        <v>241</v>
      </c>
      <c r="D103" s="155"/>
      <c r="E103" s="155"/>
      <c r="F103" s="155"/>
      <c r="G103" s="155"/>
      <c r="H103" s="155"/>
      <c r="I103" s="72"/>
      <c r="J103" s="72" t="s">
        <v>168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7"/>
    </row>
    <row r="104" spans="1:27" ht="14.25" customHeight="1">
      <c r="A104" s="48"/>
      <c r="B104" s="72" t="s">
        <v>140</v>
      </c>
      <c r="C104" s="148" t="s">
        <v>242</v>
      </c>
      <c r="D104" s="148"/>
      <c r="E104" s="148"/>
      <c r="F104" s="148"/>
      <c r="G104" s="148"/>
      <c r="H104" s="148"/>
      <c r="I104" s="75"/>
      <c r="J104" s="75"/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7"/>
    </row>
    <row r="105" spans="1:27" ht="14.25" customHeight="1">
      <c r="A105" s="48"/>
      <c r="B105" s="72" t="s">
        <v>142</v>
      </c>
      <c r="C105" s="148" t="s">
        <v>243</v>
      </c>
      <c r="D105" s="148"/>
      <c r="E105" s="148"/>
      <c r="F105" s="148"/>
      <c r="G105" s="148"/>
      <c r="H105" s="148"/>
      <c r="I105" s="100"/>
      <c r="J105" s="75"/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7"/>
    </row>
    <row r="106" spans="1:27" ht="12.75" customHeight="1">
      <c r="A106" s="48"/>
      <c r="B106" s="101" t="s">
        <v>145</v>
      </c>
      <c r="C106" s="148" t="s">
        <v>244</v>
      </c>
      <c r="D106" s="148"/>
      <c r="E106" s="148"/>
      <c r="F106" s="148"/>
      <c r="G106" s="148"/>
      <c r="H106" s="148"/>
      <c r="I106" s="102"/>
      <c r="J106" s="75"/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7"/>
    </row>
    <row r="107" spans="1:27" ht="14.25" customHeight="1">
      <c r="A107" s="48"/>
      <c r="B107" s="101" t="s">
        <v>148</v>
      </c>
      <c r="C107" s="148" t="s">
        <v>245</v>
      </c>
      <c r="D107" s="148"/>
      <c r="E107" s="148"/>
      <c r="F107" s="148"/>
      <c r="G107" s="148"/>
      <c r="H107" s="148"/>
      <c r="I107" s="102"/>
      <c r="J107" s="75"/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7"/>
    </row>
    <row r="108" spans="1:27" ht="14.25" customHeight="1">
      <c r="A108" s="48"/>
      <c r="B108" s="155" t="s">
        <v>246</v>
      </c>
      <c r="C108" s="155"/>
      <c r="D108" s="155"/>
      <c r="E108" s="155"/>
      <c r="F108" s="155"/>
      <c r="G108" s="155"/>
      <c r="H108" s="155"/>
      <c r="I108" s="103"/>
      <c r="J108" s="77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7"/>
    </row>
    <row r="109" spans="1:27" ht="16.5" customHeight="1">
      <c r="A109" s="48"/>
      <c r="B109" s="161"/>
      <c r="C109" s="161"/>
      <c r="D109" s="161"/>
      <c r="E109" s="161"/>
      <c r="F109" s="161"/>
      <c r="G109" s="161"/>
      <c r="H109" s="161"/>
      <c r="I109" s="161"/>
      <c r="J109" s="161"/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7"/>
    </row>
    <row r="110" spans="1:27" ht="16.5" customHeight="1">
      <c r="A110" s="48"/>
      <c r="B110" s="99"/>
      <c r="C110" s="99"/>
      <c r="D110" s="99"/>
      <c r="E110" s="99"/>
      <c r="F110" s="99"/>
      <c r="G110" s="99"/>
      <c r="H110" s="99"/>
      <c r="I110" s="99"/>
      <c r="J110" s="99"/>
      <c r="K110" s="17"/>
      <c r="L110" s="17"/>
      <c r="M110" s="1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7"/>
    </row>
    <row r="111" spans="1:27" ht="14.25" customHeight="1">
      <c r="A111" s="48"/>
      <c r="B111" s="147" t="s">
        <v>247</v>
      </c>
      <c r="C111" s="147"/>
      <c r="D111" s="147"/>
      <c r="E111" s="147"/>
      <c r="F111" s="147"/>
      <c r="G111" s="147"/>
      <c r="H111" s="147"/>
      <c r="I111" s="147"/>
      <c r="J111" s="147"/>
      <c r="K111" s="69"/>
      <c r="L111" s="97"/>
      <c r="M111" s="9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7"/>
    </row>
    <row r="112" spans="1:27" ht="14.25" customHeight="1">
      <c r="A112" s="48"/>
      <c r="B112" s="72">
        <v>6</v>
      </c>
      <c r="C112" s="155" t="s">
        <v>248</v>
      </c>
      <c r="D112" s="155"/>
      <c r="E112" s="155"/>
      <c r="F112" s="155"/>
      <c r="G112" s="155"/>
      <c r="H112" s="155"/>
      <c r="I112" s="72" t="s">
        <v>167</v>
      </c>
      <c r="J112" s="72" t="s">
        <v>168</v>
      </c>
      <c r="K112" s="69"/>
      <c r="L112" s="17"/>
      <c r="M112" s="17"/>
      <c r="N112" s="17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7"/>
    </row>
    <row r="113" spans="1:27" ht="12.75" customHeight="1">
      <c r="A113" s="48"/>
      <c r="B113" s="72" t="s">
        <v>140</v>
      </c>
      <c r="C113" s="148" t="s">
        <v>249</v>
      </c>
      <c r="D113" s="148"/>
      <c r="E113" s="148"/>
      <c r="F113" s="148"/>
      <c r="G113" s="148"/>
      <c r="H113" s="148"/>
      <c r="I113" s="83">
        <v>0</v>
      </c>
      <c r="J113" s="75">
        <f>J130*I113</f>
        <v>0</v>
      </c>
      <c r="K113" s="104"/>
      <c r="L113" s="53"/>
      <c r="M113" s="53"/>
      <c r="N113" s="69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7"/>
    </row>
    <row r="114" spans="1:27" ht="14.25" customHeight="1">
      <c r="A114" s="48"/>
      <c r="B114" s="72" t="s">
        <v>142</v>
      </c>
      <c r="C114" s="148" t="s">
        <v>250</v>
      </c>
      <c r="D114" s="148"/>
      <c r="E114" s="148"/>
      <c r="F114" s="148"/>
      <c r="G114" s="148"/>
      <c r="H114" s="148"/>
      <c r="I114" s="83">
        <v>0</v>
      </c>
      <c r="J114" s="75">
        <f>(J130+J113)*I114</f>
        <v>0</v>
      </c>
      <c r="K114" s="104"/>
      <c r="L114" s="53"/>
      <c r="M114" s="53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7"/>
    </row>
    <row r="115" spans="1:27" ht="14.25" customHeight="1">
      <c r="A115" s="48"/>
      <c r="B115" s="72" t="s">
        <v>145</v>
      </c>
      <c r="C115" s="155" t="s">
        <v>251</v>
      </c>
      <c r="D115" s="155"/>
      <c r="E115" s="155"/>
      <c r="F115" s="155"/>
      <c r="G115" s="155"/>
      <c r="H115" s="155"/>
      <c r="I115" s="74"/>
      <c r="J115" s="75"/>
      <c r="K115" s="53"/>
      <c r="L115" s="53"/>
      <c r="M115" s="53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7"/>
    </row>
    <row r="116" spans="1:27" ht="14.25" customHeight="1">
      <c r="A116" s="48"/>
      <c r="B116" s="72" t="s">
        <v>252</v>
      </c>
      <c r="C116" s="148" t="s">
        <v>253</v>
      </c>
      <c r="D116" s="148"/>
      <c r="E116" s="148"/>
      <c r="F116" s="148"/>
      <c r="G116" s="148"/>
      <c r="H116" s="148"/>
      <c r="I116" s="142">
        <v>6.4999999999999997E-3</v>
      </c>
      <c r="J116" s="75">
        <f>(($J$130+$J$113+$J$114)/(1-($I$116+$I$117+$I$118))*I116)</f>
        <v>426.13818960899835</v>
      </c>
      <c r="K116" s="104" t="s">
        <v>364</v>
      </c>
      <c r="L116" s="69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7"/>
    </row>
    <row r="117" spans="1:27" ht="14.25" customHeight="1">
      <c r="A117" s="48"/>
      <c r="B117" s="72" t="s">
        <v>254</v>
      </c>
      <c r="C117" s="148" t="s">
        <v>255</v>
      </c>
      <c r="D117" s="148"/>
      <c r="E117" s="148"/>
      <c r="F117" s="148"/>
      <c r="G117" s="148"/>
      <c r="H117" s="148"/>
      <c r="I117" s="142">
        <v>0.03</v>
      </c>
      <c r="J117" s="75">
        <f>(($J$130+$J$113+$J$114)/(1-($I$116+$I$117+$I$118))*I117)</f>
        <v>1966.7916443492234</v>
      </c>
      <c r="K117" s="104" t="s">
        <v>364</v>
      </c>
      <c r="L117" s="69"/>
      <c r="M117" s="1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7"/>
    </row>
    <row r="118" spans="1:27" ht="14.25" customHeight="1">
      <c r="A118" s="48"/>
      <c r="B118" s="72" t="s">
        <v>256</v>
      </c>
      <c r="C118" s="148" t="s">
        <v>257</v>
      </c>
      <c r="D118" s="148"/>
      <c r="E118" s="148"/>
      <c r="F118" s="148"/>
      <c r="G118" s="148"/>
      <c r="H118" s="148"/>
      <c r="I118" s="74">
        <v>0.03</v>
      </c>
      <c r="J118" s="75">
        <f>(($J$130+$J$113+$J$114)/(1-($I$116+$I$117+$I$118))*I118)</f>
        <v>1966.7916443492234</v>
      </c>
      <c r="K118" s="69"/>
      <c r="L118" s="69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7"/>
    </row>
    <row r="119" spans="1:27" ht="14.25" customHeight="1">
      <c r="A119" s="48"/>
      <c r="B119" s="72" t="s">
        <v>148</v>
      </c>
      <c r="C119" s="148" t="s">
        <v>245</v>
      </c>
      <c r="D119" s="148"/>
      <c r="E119" s="148"/>
      <c r="F119" s="148"/>
      <c r="G119" s="148"/>
      <c r="H119" s="148"/>
      <c r="I119" s="74"/>
      <c r="J119" s="75"/>
      <c r="K119" s="69"/>
      <c r="L119" s="69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7"/>
    </row>
    <row r="120" spans="1:27" ht="14.25" customHeight="1">
      <c r="A120" s="48"/>
      <c r="B120" s="155" t="s">
        <v>258</v>
      </c>
      <c r="C120" s="155"/>
      <c r="D120" s="155"/>
      <c r="E120" s="155"/>
      <c r="F120" s="155"/>
      <c r="G120" s="155"/>
      <c r="H120" s="155"/>
      <c r="I120" s="105">
        <f>SUM(I113:I119)</f>
        <v>6.6500000000000004E-2</v>
      </c>
      <c r="J120" s="77">
        <f>(SUM(J113:J119))</f>
        <v>4359.7214783074451</v>
      </c>
      <c r="K120" s="69"/>
      <c r="L120" s="17"/>
      <c r="M120" s="17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7"/>
    </row>
    <row r="121" spans="1:27" ht="14.25" customHeight="1">
      <c r="A121" s="48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7"/>
    </row>
    <row r="122" spans="1:27" ht="14.25" customHeight="1">
      <c r="A122" s="48"/>
      <c r="B122" s="70"/>
      <c r="C122" s="70"/>
      <c r="D122" s="70"/>
      <c r="E122" s="70"/>
      <c r="F122" s="70"/>
      <c r="G122" s="70"/>
      <c r="H122" s="70"/>
      <c r="I122" s="106"/>
      <c r="J122" s="73"/>
      <c r="K122" s="69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7"/>
    </row>
    <row r="123" spans="1:27" ht="14.25" customHeight="1">
      <c r="A123" s="48"/>
      <c r="B123" s="147" t="s">
        <v>259</v>
      </c>
      <c r="C123" s="147"/>
      <c r="D123" s="147"/>
      <c r="E123" s="147"/>
      <c r="F123" s="147"/>
      <c r="G123" s="147"/>
      <c r="H123" s="147"/>
      <c r="I123" s="147"/>
      <c r="J123" s="147"/>
      <c r="K123" s="17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7"/>
    </row>
    <row r="124" spans="1:27" ht="14.25" customHeight="1">
      <c r="A124" s="48"/>
      <c r="B124" s="155" t="s">
        <v>260</v>
      </c>
      <c r="C124" s="155"/>
      <c r="D124" s="155"/>
      <c r="E124" s="155"/>
      <c r="F124" s="155"/>
      <c r="G124" s="155"/>
      <c r="H124" s="155"/>
      <c r="I124" s="155"/>
      <c r="J124" s="72" t="s">
        <v>168</v>
      </c>
      <c r="K124" s="17"/>
      <c r="L124" s="17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7"/>
    </row>
    <row r="125" spans="1:27" ht="14.25" customHeight="1">
      <c r="A125" s="48"/>
      <c r="B125" s="72" t="s">
        <v>140</v>
      </c>
      <c r="C125" s="148" t="str">
        <f>B21</f>
        <v>MÓDULO 1 - COMPOSIÇÃO DA REMUNERAÇÃO</v>
      </c>
      <c r="D125" s="148"/>
      <c r="E125" s="148"/>
      <c r="F125" s="148"/>
      <c r="G125" s="148"/>
      <c r="H125" s="148"/>
      <c r="I125" s="148"/>
      <c r="J125" s="75">
        <f>J28</f>
        <v>0</v>
      </c>
      <c r="K125" s="69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7"/>
    </row>
    <row r="126" spans="1:27" ht="12.75" customHeight="1">
      <c r="A126" s="48"/>
      <c r="B126" s="72" t="s">
        <v>142</v>
      </c>
      <c r="C126" s="148" t="str">
        <f>B31</f>
        <v>MÓDULO 2 – ENCARGOS E BENEFÍCIOS ANUAIS, MENSAIS E DIÁRIOS</v>
      </c>
      <c r="D126" s="148"/>
      <c r="E126" s="148"/>
      <c r="F126" s="148"/>
      <c r="G126" s="148"/>
      <c r="H126" s="148"/>
      <c r="I126" s="148"/>
      <c r="J126" s="75">
        <f>J65</f>
        <v>61200</v>
      </c>
      <c r="K126" s="17"/>
      <c r="L126" s="69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7"/>
    </row>
    <row r="127" spans="1:27" ht="14.25" customHeight="1">
      <c r="A127" s="48"/>
      <c r="B127" s="72" t="s">
        <v>145</v>
      </c>
      <c r="C127" s="148" t="str">
        <f>B68</f>
        <v>MÓDULO 3 – PROVISÃO PARA RESCISÃO</v>
      </c>
      <c r="D127" s="148"/>
      <c r="E127" s="148"/>
      <c r="F127" s="148"/>
      <c r="G127" s="148"/>
      <c r="H127" s="148"/>
      <c r="I127" s="148"/>
      <c r="J127" s="75">
        <f>J76</f>
        <v>0</v>
      </c>
      <c r="K127" s="17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7"/>
    </row>
    <row r="128" spans="1:27" ht="14.25" customHeight="1">
      <c r="A128" s="48"/>
      <c r="B128" s="72" t="s">
        <v>148</v>
      </c>
      <c r="C128" s="148" t="str">
        <f>B79</f>
        <v>MÓDULO 4 – CUSTO DE REPOSIÇÃO DO PROFISSIONAL AUSENTE</v>
      </c>
      <c r="D128" s="148"/>
      <c r="E128" s="148"/>
      <c r="F128" s="148"/>
      <c r="G128" s="148"/>
      <c r="H128" s="148"/>
      <c r="I128" s="148"/>
      <c r="J128" s="75">
        <f>J99</f>
        <v>0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7"/>
    </row>
    <row r="129" spans="1:27" ht="14.25" customHeight="1">
      <c r="A129" s="48"/>
      <c r="B129" s="72" t="s">
        <v>173</v>
      </c>
      <c r="C129" s="148" t="str">
        <f>B102</f>
        <v>MÓDULO 5 – INSUMOS DIVERSOS</v>
      </c>
      <c r="D129" s="148"/>
      <c r="E129" s="148"/>
      <c r="F129" s="148"/>
      <c r="G129" s="148"/>
      <c r="H129" s="148"/>
      <c r="I129" s="148"/>
      <c r="J129" s="75">
        <f>J108</f>
        <v>0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7"/>
    </row>
    <row r="130" spans="1:27" ht="14.25" customHeight="1">
      <c r="A130" s="48"/>
      <c r="B130" s="72"/>
      <c r="C130" s="155" t="s">
        <v>261</v>
      </c>
      <c r="D130" s="155"/>
      <c r="E130" s="155"/>
      <c r="F130" s="155"/>
      <c r="G130" s="155"/>
      <c r="H130" s="155"/>
      <c r="I130" s="155"/>
      <c r="J130" s="77">
        <f>(SUM(J125:J129))</f>
        <v>61200</v>
      </c>
      <c r="K130" s="17"/>
      <c r="L130" s="69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7"/>
    </row>
    <row r="131" spans="1:27" ht="12.75" customHeight="1">
      <c r="A131" s="48"/>
      <c r="B131" s="72" t="s">
        <v>189</v>
      </c>
      <c r="C131" s="148" t="str">
        <f>B111</f>
        <v>MÓDULO 6 – CUSTOS INDIRETOS, TRIBUTOS E LUCRO</v>
      </c>
      <c r="D131" s="148"/>
      <c r="E131" s="148"/>
      <c r="F131" s="148"/>
      <c r="G131" s="148"/>
      <c r="H131" s="148"/>
      <c r="I131" s="148"/>
      <c r="J131" s="75">
        <f>J120</f>
        <v>4359.7214783074451</v>
      </c>
      <c r="K131" s="17"/>
      <c r="L131" s="17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7"/>
    </row>
    <row r="132" spans="1:27" ht="14.25" customHeight="1">
      <c r="A132" s="48"/>
      <c r="B132" s="155" t="s">
        <v>309</v>
      </c>
      <c r="C132" s="155"/>
      <c r="D132" s="155"/>
      <c r="E132" s="155"/>
      <c r="F132" s="155"/>
      <c r="G132" s="155"/>
      <c r="H132" s="155"/>
      <c r="I132" s="155"/>
      <c r="J132" s="77">
        <f>(SUM(J130:J131))</f>
        <v>65559.721478307445</v>
      </c>
      <c r="K132" s="17"/>
      <c r="L132" s="17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7"/>
    </row>
    <row r="133" spans="1:27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/>
      <c r="K133" s="69"/>
      <c r="L133" s="69"/>
      <c r="M133" s="69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7"/>
    </row>
    <row r="134" spans="1:27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/>
      <c r="K134" s="69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7"/>
    </row>
    <row r="135" spans="1:27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7"/>
      <c r="M135" s="69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7"/>
    </row>
    <row r="136" spans="1:27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7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7"/>
    </row>
    <row r="137" spans="1:27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7"/>
    </row>
    <row r="138" spans="1:27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7"/>
    </row>
    <row r="139" spans="1:27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7"/>
    </row>
    <row r="140" spans="1:27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7"/>
      <c r="M140" s="17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7"/>
    </row>
    <row r="141" spans="1:27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7"/>
    </row>
    <row r="142" spans="1:27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17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7"/>
    </row>
    <row r="143" spans="1:27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7"/>
      <c r="M143" s="17"/>
      <c r="N143" s="17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7"/>
    </row>
    <row r="144" spans="1:27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7"/>
      <c r="M144" s="17"/>
      <c r="N144" s="17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7"/>
    </row>
    <row r="145" spans="1:27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7"/>
      <c r="M145" s="17"/>
      <c r="N145" s="1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7"/>
    </row>
    <row r="146" spans="1:27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7"/>
      <c r="M146" s="17"/>
      <c r="N146" s="17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7"/>
    </row>
    <row r="147" spans="1:27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7"/>
      <c r="M147" s="17"/>
      <c r="N147" s="17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7"/>
    </row>
    <row r="148" spans="1:27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7"/>
      <c r="M148" s="17"/>
      <c r="N148" s="17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7"/>
    </row>
    <row r="149" spans="1:27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7"/>
    </row>
    <row r="150" spans="1:27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7"/>
    </row>
    <row r="151" spans="1:27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7"/>
    </row>
    <row r="152" spans="1:27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7"/>
    </row>
    <row r="153" spans="1:27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7"/>
    </row>
    <row r="154" spans="1:27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7"/>
    </row>
    <row r="155" spans="1:27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7"/>
    </row>
    <row r="156" spans="1:27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7"/>
    </row>
    <row r="157" spans="1:27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7"/>
    </row>
    <row r="158" spans="1:27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7"/>
    </row>
    <row r="159" spans="1:27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7"/>
    </row>
    <row r="160" spans="1:27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7"/>
    </row>
    <row r="161" spans="1:27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7"/>
    </row>
    <row r="162" spans="1:27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7"/>
    </row>
    <row r="163" spans="1:27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7"/>
    </row>
    <row r="164" spans="1:27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7"/>
    </row>
    <row r="165" spans="1:27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7"/>
    </row>
    <row r="166" spans="1:27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7"/>
    </row>
    <row r="167" spans="1:27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7"/>
    </row>
    <row r="168" spans="1:27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7"/>
    </row>
    <row r="169" spans="1:27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7"/>
    </row>
    <row r="170" spans="1:27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7"/>
    </row>
    <row r="171" spans="1:27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7"/>
    </row>
    <row r="172" spans="1:27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7"/>
    </row>
    <row r="173" spans="1:27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7"/>
    </row>
    <row r="174" spans="1:27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7"/>
    </row>
    <row r="175" spans="1:27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7"/>
    </row>
    <row r="176" spans="1:27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7"/>
    </row>
    <row r="177" spans="1:27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7"/>
    </row>
    <row r="178" spans="1:27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7"/>
    </row>
    <row r="179" spans="1:27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7"/>
    </row>
    <row r="180" spans="1:27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7"/>
    </row>
    <row r="181" spans="1:27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7"/>
    </row>
    <row r="182" spans="1:27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7"/>
    </row>
    <row r="183" spans="1:27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7"/>
    </row>
    <row r="184" spans="1:27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7"/>
    </row>
    <row r="185" spans="1:27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7"/>
    </row>
    <row r="186" spans="1:27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7"/>
    </row>
    <row r="187" spans="1:27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7"/>
    </row>
    <row r="188" spans="1:27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7"/>
    </row>
    <row r="189" spans="1:27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7"/>
    </row>
    <row r="190" spans="1:27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7"/>
    </row>
    <row r="191" spans="1:27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7"/>
    </row>
    <row r="192" spans="1:27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7"/>
    </row>
    <row r="193" spans="1:27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7"/>
    </row>
    <row r="194" spans="1:27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7"/>
    </row>
    <row r="195" spans="1:27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7"/>
    </row>
    <row r="196" spans="1:27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7"/>
    </row>
    <row r="197" spans="1:27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7"/>
    </row>
    <row r="198" spans="1:27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7"/>
    </row>
    <row r="199" spans="1:27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7"/>
    </row>
    <row r="200" spans="1:27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7"/>
    </row>
    <row r="201" spans="1:27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7"/>
    </row>
    <row r="202" spans="1:27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7"/>
    </row>
    <row r="203" spans="1:27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7"/>
    </row>
    <row r="204" spans="1:27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7"/>
    </row>
    <row r="205" spans="1:27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7"/>
    </row>
    <row r="206" spans="1:27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7"/>
    </row>
    <row r="207" spans="1:27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7"/>
    </row>
    <row r="208" spans="1:27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7"/>
    </row>
    <row r="209" spans="1:27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7"/>
    </row>
    <row r="210" spans="1:27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7"/>
    </row>
    <row r="211" spans="1:27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7"/>
    </row>
    <row r="212" spans="1:27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7"/>
    </row>
    <row r="213" spans="1:27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7"/>
    </row>
    <row r="214" spans="1:27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7"/>
    </row>
    <row r="215" spans="1:27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7"/>
    </row>
    <row r="216" spans="1:27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7"/>
    </row>
    <row r="217" spans="1:27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7"/>
    </row>
    <row r="218" spans="1:27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7"/>
    </row>
    <row r="219" spans="1:27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7"/>
    </row>
    <row r="220" spans="1:27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7"/>
    </row>
    <row r="221" spans="1:27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7"/>
    </row>
    <row r="222" spans="1:27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7"/>
    </row>
    <row r="223" spans="1:27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7"/>
    </row>
    <row r="224" spans="1:27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7"/>
    </row>
    <row r="225" spans="1:27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7"/>
    </row>
    <row r="226" spans="1:27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7"/>
    </row>
    <row r="227" spans="1:27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7"/>
    </row>
    <row r="228" spans="1:27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7"/>
    </row>
    <row r="229" spans="1:27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7"/>
    </row>
    <row r="230" spans="1:27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7"/>
    </row>
    <row r="231" spans="1:27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7"/>
    </row>
    <row r="232" spans="1:27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7"/>
    </row>
    <row r="233" spans="1:27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7"/>
    </row>
    <row r="234" spans="1:27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7"/>
    </row>
    <row r="235" spans="1:27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7"/>
    </row>
    <row r="236" spans="1:27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7"/>
    </row>
    <row r="237" spans="1:27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7"/>
    </row>
    <row r="238" spans="1:27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7"/>
    </row>
    <row r="239" spans="1:27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7"/>
    </row>
    <row r="240" spans="1:27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7"/>
    </row>
    <row r="241" spans="1:27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7"/>
    </row>
    <row r="242" spans="1:27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7"/>
    </row>
    <row r="243" spans="1:27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7"/>
    </row>
    <row r="244" spans="1:27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7"/>
    </row>
    <row r="245" spans="1:27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7"/>
    </row>
    <row r="246" spans="1:27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7"/>
    </row>
    <row r="247" spans="1:27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7"/>
    </row>
    <row r="248" spans="1:27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7"/>
    </row>
    <row r="249" spans="1:27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7"/>
    </row>
    <row r="250" spans="1:27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7"/>
    </row>
    <row r="251" spans="1:27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7"/>
    </row>
    <row r="252" spans="1:27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7"/>
    </row>
    <row r="253" spans="1:27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7"/>
    </row>
    <row r="254" spans="1:27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7"/>
    </row>
    <row r="255" spans="1:27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7"/>
    </row>
    <row r="256" spans="1:27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7"/>
    </row>
    <row r="257" spans="1:27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7"/>
    </row>
    <row r="258" spans="1:27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7"/>
    </row>
    <row r="259" spans="1:27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7"/>
    </row>
    <row r="260" spans="1:27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7"/>
    </row>
    <row r="261" spans="1:27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7"/>
    </row>
    <row r="262" spans="1:27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7"/>
    </row>
    <row r="263" spans="1:27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</row>
    <row r="264" spans="1:27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</row>
    <row r="265" spans="1:27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</row>
    <row r="266" spans="1:27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</row>
    <row r="267" spans="1:27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</row>
    <row r="268" spans="1:27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</row>
    <row r="269" spans="1:27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</row>
    <row r="270" spans="1:27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</row>
    <row r="271" spans="1:27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</row>
    <row r="272" spans="1:27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</row>
    <row r="273" spans="1:27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</row>
    <row r="274" spans="1:27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</row>
    <row r="275" spans="1:27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</row>
    <row r="276" spans="1:27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</row>
    <row r="277" spans="1:27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</row>
    <row r="278" spans="1:27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</row>
    <row r="279" spans="1:27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</row>
    <row r="280" spans="1:27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</row>
    <row r="281" spans="1:27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</row>
    <row r="282" spans="1:27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</row>
    <row r="283" spans="1:27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</row>
    <row r="284" spans="1:27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</row>
    <row r="285" spans="1:27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</row>
    <row r="286" spans="1:27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</row>
    <row r="287" spans="1:27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</row>
    <row r="288" spans="1:27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</row>
    <row r="289" spans="1:27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</row>
    <row r="290" spans="1:27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</row>
    <row r="291" spans="1:27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</row>
    <row r="292" spans="1:27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</row>
    <row r="293" spans="1:27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</row>
    <row r="294" spans="1:27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</row>
    <row r="295" spans="1:27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</row>
    <row r="296" spans="1:27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</row>
    <row r="297" spans="1:27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</row>
    <row r="298" spans="1:27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</row>
    <row r="299" spans="1:27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</row>
    <row r="300" spans="1:27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</row>
    <row r="301" spans="1:27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</row>
    <row r="302" spans="1:27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</row>
    <row r="303" spans="1:27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</row>
    <row r="304" spans="1:27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</row>
    <row r="305" spans="1:27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</row>
    <row r="306" spans="1:27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</row>
    <row r="307" spans="1:27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</row>
    <row r="308" spans="1:27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</row>
    <row r="309" spans="1:27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</row>
    <row r="310" spans="1:27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</row>
    <row r="311" spans="1:27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</row>
    <row r="312" spans="1:27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</row>
    <row r="313" spans="1:27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</row>
    <row r="314" spans="1:27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</row>
    <row r="315" spans="1:27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</row>
    <row r="316" spans="1:27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</row>
    <row r="317" spans="1:27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</row>
    <row r="318" spans="1:27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</row>
    <row r="319" spans="1:27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</row>
    <row r="320" spans="1:27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</row>
    <row r="321" spans="1:27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</row>
    <row r="322" spans="1:27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</row>
    <row r="323" spans="1:27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</row>
    <row r="324" spans="1:27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</row>
    <row r="325" spans="1:27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</row>
    <row r="326" spans="1:27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</row>
    <row r="327" spans="1:27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</row>
    <row r="328" spans="1:27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</row>
    <row r="329" spans="1:27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</row>
    <row r="330" spans="1:27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</row>
    <row r="331" spans="1:27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</row>
    <row r="332" spans="1:27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</row>
    <row r="333" spans="1:27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</row>
    <row r="334" spans="1:27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</row>
    <row r="335" spans="1:27" ht="14.2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</row>
    <row r="336" spans="1:27" ht="14.2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</row>
    <row r="337" spans="1:27" ht="14.2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</row>
    <row r="338" spans="1:27" ht="14.2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</row>
    <row r="339" spans="1:27" ht="14.2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</row>
    <row r="340" spans="1:27" ht="14.2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</row>
    <row r="341" spans="1:27" ht="14.2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</row>
    <row r="342" spans="1:27" ht="14.2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</row>
    <row r="343" spans="1:27" ht="14.2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</row>
    <row r="344" spans="1:27" ht="14.2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</row>
    <row r="345" spans="1:27" ht="14.2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</row>
    <row r="346" spans="1:27" ht="14.2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</row>
    <row r="347" spans="1:27" ht="14.2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</row>
    <row r="348" spans="1:27" ht="14.2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</row>
    <row r="349" spans="1:27" ht="14.2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</row>
    <row r="350" spans="1:27" ht="14.2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</row>
    <row r="351" spans="1:27" ht="14.2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</row>
    <row r="352" spans="1:27" ht="14.2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</row>
    <row r="353" spans="1:27" ht="14.2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</row>
    <row r="354" spans="1:27" ht="14.2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</row>
    <row r="355" spans="1:27" ht="14.2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</row>
    <row r="356" spans="1:27" ht="14.2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</row>
    <row r="357" spans="1:27" ht="14.2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</row>
    <row r="358" spans="1:27" ht="14.2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</row>
    <row r="359" spans="1:27" ht="14.2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</row>
    <row r="360" spans="1:27" ht="14.2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</row>
    <row r="361" spans="1:27" ht="14.2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</row>
    <row r="362" spans="1:27" ht="14.2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</row>
    <row r="363" spans="1:27" ht="14.2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</row>
    <row r="364" spans="1:27" ht="14.2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</row>
    <row r="365" spans="1:27" ht="14.2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</row>
    <row r="366" spans="1:27" ht="14.2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</row>
    <row r="367" spans="1:27" ht="14.2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</row>
    <row r="368" spans="1:27" ht="14.2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</row>
    <row r="369" spans="1:27" ht="14.2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</row>
    <row r="370" spans="1:27" ht="14.2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</row>
    <row r="371" spans="1:27" ht="14.2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</row>
    <row r="372" spans="1:27" ht="14.2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</row>
    <row r="373" spans="1:27" ht="14.2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</row>
    <row r="374" spans="1:27" ht="14.2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</row>
    <row r="375" spans="1:27" ht="14.2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</row>
    <row r="376" spans="1:27" ht="14.2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</row>
    <row r="377" spans="1:27" ht="14.2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</row>
    <row r="378" spans="1:27" ht="14.2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</row>
    <row r="379" spans="1:27" ht="14.2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</row>
    <row r="380" spans="1:27" ht="14.2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</row>
    <row r="381" spans="1:27" ht="14.2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</row>
    <row r="382" spans="1:27" ht="14.2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</row>
    <row r="383" spans="1:27" ht="14.2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</row>
    <row r="384" spans="1:27" ht="14.2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</row>
    <row r="385" spans="1:27" ht="14.2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</row>
    <row r="386" spans="1:27" ht="14.2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</row>
    <row r="387" spans="1:27" ht="14.2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</row>
    <row r="388" spans="1:27" ht="14.2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</row>
    <row r="389" spans="1:27" ht="14.2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</row>
    <row r="390" spans="1:27" ht="14.2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</row>
    <row r="391" spans="1:27" ht="14.2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</row>
    <row r="392" spans="1:27" ht="14.2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</row>
    <row r="393" spans="1:27" ht="14.2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</row>
    <row r="394" spans="1:27" ht="14.2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</row>
    <row r="395" spans="1:27" ht="14.2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</row>
    <row r="396" spans="1:27" ht="14.2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</row>
    <row r="397" spans="1:27" ht="14.2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</row>
    <row r="398" spans="1:27" ht="14.2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</row>
    <row r="399" spans="1:27" ht="14.2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</row>
    <row r="400" spans="1:27" ht="14.2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</row>
    <row r="401" spans="1:27" ht="14.2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</row>
    <row r="402" spans="1:27" ht="14.2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</row>
    <row r="403" spans="1:27" ht="14.2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</row>
    <row r="404" spans="1:27" ht="14.2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</row>
    <row r="405" spans="1:27" ht="14.2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</row>
    <row r="406" spans="1:27" ht="14.2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</row>
    <row r="407" spans="1:27" ht="14.2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</row>
    <row r="408" spans="1:27" ht="14.2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</row>
    <row r="409" spans="1:27" ht="14.2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</row>
    <row r="410" spans="1:27" ht="14.2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</row>
    <row r="411" spans="1:27" ht="14.2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</row>
    <row r="412" spans="1:27" ht="14.2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</row>
    <row r="413" spans="1:27" ht="14.2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</row>
    <row r="414" spans="1:27" ht="14.2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</row>
    <row r="415" spans="1:27" ht="14.2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</row>
    <row r="416" spans="1:27" ht="14.2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</row>
    <row r="417" spans="1:27" ht="14.2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</row>
    <row r="418" spans="1:27" ht="14.2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</row>
    <row r="419" spans="1:27" ht="14.2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</row>
    <row r="420" spans="1:27" ht="14.2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</row>
    <row r="421" spans="1:27" ht="14.2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</row>
    <row r="422" spans="1:27" ht="14.2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</row>
    <row r="423" spans="1:27" ht="14.2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</row>
    <row r="424" spans="1:27" ht="14.2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</row>
    <row r="425" spans="1:27" ht="14.2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</row>
    <row r="426" spans="1:27" ht="14.2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</row>
    <row r="427" spans="1:27" ht="14.2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</row>
    <row r="428" spans="1:27" ht="14.2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</row>
    <row r="429" spans="1:27" ht="14.2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</row>
    <row r="430" spans="1:27" ht="14.2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</row>
    <row r="431" spans="1:27" ht="14.2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</row>
    <row r="432" spans="1:27" ht="14.2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</row>
    <row r="433" spans="1:27" ht="14.2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</row>
    <row r="434" spans="1:27" ht="14.2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</row>
    <row r="435" spans="1:27" ht="14.2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</row>
    <row r="436" spans="1:27" ht="14.2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</row>
    <row r="437" spans="1:27" ht="14.2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</row>
    <row r="438" spans="1:27" ht="14.2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</row>
    <row r="439" spans="1:27" ht="14.2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</row>
    <row r="440" spans="1:27" ht="14.2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</row>
    <row r="441" spans="1:27" ht="14.2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</row>
    <row r="442" spans="1:27" ht="14.2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</row>
    <row r="443" spans="1:27" ht="14.2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</row>
    <row r="444" spans="1:27" ht="14.2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</row>
    <row r="445" spans="1:27" ht="14.2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</row>
    <row r="446" spans="1:27" ht="14.2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</row>
    <row r="447" spans="1:27" ht="14.2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</row>
    <row r="448" spans="1:27" ht="14.2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</row>
    <row r="449" spans="1:27" ht="14.2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</row>
    <row r="450" spans="1:27" ht="14.2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</row>
    <row r="451" spans="1:27" ht="14.2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</row>
    <row r="452" spans="1:27" ht="14.2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</row>
    <row r="453" spans="1:27" ht="14.2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</row>
    <row r="454" spans="1:27" ht="14.2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</row>
    <row r="455" spans="1:27" ht="14.2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</row>
    <row r="456" spans="1:27" ht="14.2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</row>
    <row r="457" spans="1:27" ht="14.2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</row>
    <row r="458" spans="1:27" ht="14.2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</row>
    <row r="459" spans="1:27" ht="14.2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</row>
    <row r="460" spans="1:27" ht="14.2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</row>
    <row r="461" spans="1:27" ht="14.2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</row>
    <row r="462" spans="1:27" ht="14.2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</row>
    <row r="463" spans="1:27" ht="14.2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</row>
    <row r="464" spans="1:27" ht="14.2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</row>
    <row r="465" spans="1:27" ht="14.2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</row>
    <row r="466" spans="1:27" ht="14.2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</row>
    <row r="467" spans="1:27" ht="14.2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</row>
    <row r="468" spans="1:27" ht="14.2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</row>
    <row r="469" spans="1:27" ht="14.2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</row>
    <row r="470" spans="1:27" ht="14.2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</row>
    <row r="471" spans="1:27" ht="14.2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</row>
    <row r="472" spans="1:27" ht="14.2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</row>
    <row r="473" spans="1:27" ht="14.2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</row>
    <row r="474" spans="1:27" ht="14.2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</row>
    <row r="475" spans="1:27" ht="14.2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</row>
    <row r="476" spans="1:27" ht="14.2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</row>
    <row r="477" spans="1:27" ht="14.2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</row>
    <row r="478" spans="1:27" ht="14.2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</row>
    <row r="479" spans="1:27" ht="14.2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</row>
    <row r="480" spans="1:27" ht="14.2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</row>
    <row r="481" spans="1:27" ht="14.2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</row>
    <row r="482" spans="1:27" ht="14.2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</row>
    <row r="483" spans="1:27" ht="14.2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</row>
    <row r="484" spans="1:27" ht="14.2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</row>
    <row r="485" spans="1:27" ht="14.2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</row>
    <row r="486" spans="1:27" ht="14.2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</row>
    <row r="487" spans="1:27" ht="14.2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</row>
    <row r="488" spans="1:27" ht="14.2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</row>
    <row r="489" spans="1:27" ht="14.2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</row>
    <row r="490" spans="1:27" ht="14.2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</row>
    <row r="491" spans="1:27" ht="14.2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</row>
    <row r="492" spans="1:27" ht="14.2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</row>
    <row r="493" spans="1:27" ht="14.2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</row>
    <row r="494" spans="1:27" ht="14.2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</row>
    <row r="495" spans="1:27" ht="14.2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</row>
    <row r="496" spans="1:27" ht="14.2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</row>
    <row r="497" spans="1:27" ht="14.2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</row>
    <row r="498" spans="1:27" ht="14.2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</row>
    <row r="499" spans="1:27" ht="14.2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</row>
    <row r="500" spans="1:27" ht="14.2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</row>
    <row r="501" spans="1:27" ht="14.2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</row>
    <row r="502" spans="1:27" ht="14.2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</row>
    <row r="503" spans="1:27" ht="14.2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</row>
    <row r="504" spans="1:27" ht="14.2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</row>
    <row r="505" spans="1:27" ht="14.2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</row>
    <row r="506" spans="1:27" ht="14.2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</row>
    <row r="507" spans="1:27" ht="14.2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</row>
    <row r="508" spans="1:27" ht="14.2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</row>
    <row r="509" spans="1:27" ht="14.2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</row>
    <row r="510" spans="1:27" ht="14.2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</row>
    <row r="511" spans="1:27" ht="14.2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</row>
    <row r="512" spans="1:27" ht="14.2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</row>
    <row r="513" spans="1:27" ht="14.2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</row>
    <row r="514" spans="1:27" ht="14.2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</row>
    <row r="515" spans="1:27" ht="14.2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</row>
    <row r="516" spans="1:27" ht="14.2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</row>
    <row r="517" spans="1:27" ht="14.2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</row>
    <row r="518" spans="1:27" ht="14.2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</row>
    <row r="519" spans="1:27" ht="14.2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</row>
    <row r="520" spans="1:27" ht="14.2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</row>
    <row r="521" spans="1:27" ht="14.2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</row>
    <row r="522" spans="1:27" ht="14.2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</row>
    <row r="523" spans="1:27" ht="14.2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</row>
    <row r="524" spans="1:27" ht="14.2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</row>
    <row r="525" spans="1:27" ht="14.2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</row>
    <row r="526" spans="1:27" ht="14.2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</row>
    <row r="527" spans="1:27" ht="14.2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</row>
    <row r="528" spans="1:27" ht="14.2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</row>
    <row r="529" spans="1:27" ht="14.2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</row>
    <row r="530" spans="1:27" ht="14.2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</row>
    <row r="531" spans="1:27" ht="14.2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</row>
    <row r="532" spans="1:27" ht="14.2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</row>
    <row r="533" spans="1:27" ht="14.2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</row>
    <row r="534" spans="1:27" ht="14.2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</row>
    <row r="535" spans="1:27" ht="14.2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</row>
    <row r="536" spans="1:27" ht="14.2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</row>
    <row r="537" spans="1:27" ht="14.2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</row>
    <row r="538" spans="1:27" ht="14.2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</row>
    <row r="539" spans="1:27" ht="14.2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</row>
    <row r="540" spans="1:27" ht="14.2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</row>
    <row r="541" spans="1:27" ht="14.2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</row>
    <row r="542" spans="1:27" ht="14.2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</row>
    <row r="543" spans="1:27" ht="14.2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</row>
    <row r="544" spans="1:27" ht="14.2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</row>
    <row r="545" spans="1:27" ht="14.2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</row>
    <row r="546" spans="1:27" ht="14.2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</row>
    <row r="547" spans="1:27" ht="14.2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</row>
    <row r="548" spans="1:27" ht="14.2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</row>
    <row r="549" spans="1:27" ht="14.2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</row>
    <row r="550" spans="1:27" ht="14.2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</row>
    <row r="551" spans="1:27" ht="14.2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</row>
    <row r="552" spans="1:27" ht="14.2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</row>
    <row r="553" spans="1:27" ht="14.2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</row>
    <row r="554" spans="1:27" ht="14.2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</row>
    <row r="555" spans="1:27" ht="14.2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</row>
    <row r="556" spans="1:27" ht="14.2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</row>
    <row r="557" spans="1:27" ht="14.2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</row>
    <row r="558" spans="1:27" ht="14.2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</row>
    <row r="559" spans="1:27" ht="14.2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</row>
    <row r="560" spans="1:27" ht="14.2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</row>
    <row r="561" spans="1:27" ht="14.2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</row>
    <row r="562" spans="1:27" ht="14.2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</row>
    <row r="563" spans="1:27" ht="14.2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</row>
    <row r="564" spans="1:27" ht="14.2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</row>
    <row r="565" spans="1:27" ht="14.2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</row>
    <row r="566" spans="1:27" ht="14.2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</row>
    <row r="567" spans="1:27" ht="14.2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</row>
    <row r="568" spans="1:27" ht="14.2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</row>
    <row r="569" spans="1:27" ht="14.2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</row>
    <row r="570" spans="1:27" ht="14.2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</row>
    <row r="571" spans="1:27" ht="14.2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</row>
    <row r="572" spans="1:27" ht="14.2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</row>
    <row r="573" spans="1:27" ht="14.2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</row>
    <row r="574" spans="1:27" ht="14.2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</row>
    <row r="575" spans="1:27" ht="14.2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</row>
    <row r="576" spans="1:27" ht="14.2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</row>
    <row r="577" spans="1:27" ht="14.2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</row>
    <row r="578" spans="1:27" ht="14.2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</row>
    <row r="579" spans="1:27" ht="14.2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</row>
    <row r="580" spans="1:27" ht="14.2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</row>
    <row r="581" spans="1:27" ht="14.2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</row>
    <row r="582" spans="1:27" ht="14.2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</row>
    <row r="583" spans="1:27" ht="14.2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</row>
    <row r="584" spans="1:27" ht="14.2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</row>
    <row r="585" spans="1:27" ht="14.2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</row>
    <row r="586" spans="1:27" ht="14.2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</row>
    <row r="587" spans="1:27" ht="14.2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</row>
    <row r="588" spans="1:27" ht="14.2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</row>
    <row r="589" spans="1:27" ht="14.2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</row>
    <row r="590" spans="1:27" ht="14.2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</row>
    <row r="591" spans="1:27" ht="14.2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</row>
    <row r="592" spans="1:27" ht="14.2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</row>
    <row r="593" spans="1:27" ht="14.2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</row>
    <row r="594" spans="1:27" ht="14.2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</row>
    <row r="595" spans="1:27" ht="14.2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</row>
    <row r="596" spans="1:27" ht="14.2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</row>
    <row r="597" spans="1:27" ht="14.2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</row>
    <row r="598" spans="1:27" ht="14.2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</row>
    <row r="599" spans="1:27" ht="14.2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</row>
    <row r="600" spans="1:27" ht="14.2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</row>
    <row r="601" spans="1:27" ht="14.2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</row>
    <row r="602" spans="1:27" ht="14.2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</row>
    <row r="603" spans="1:27" ht="14.2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</row>
    <row r="604" spans="1:27" ht="14.2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</row>
    <row r="605" spans="1:27" ht="14.2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</row>
    <row r="606" spans="1:27" ht="14.2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</row>
    <row r="607" spans="1:27" ht="14.2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</row>
    <row r="608" spans="1:27" ht="14.2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</row>
    <row r="609" spans="1:27" ht="14.2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</row>
    <row r="610" spans="1:27" ht="14.2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</row>
    <row r="611" spans="1:27" ht="14.2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</row>
    <row r="612" spans="1:27" ht="14.2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</row>
    <row r="613" spans="1:27" ht="14.2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</row>
    <row r="614" spans="1:27" ht="14.2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</row>
    <row r="615" spans="1:27" ht="14.2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</row>
    <row r="616" spans="1:27" ht="14.2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</row>
    <row r="617" spans="1:27" ht="14.2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</row>
    <row r="618" spans="1:27" ht="14.2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</row>
    <row r="619" spans="1:27" ht="14.2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</row>
    <row r="620" spans="1:27" ht="14.2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</row>
    <row r="621" spans="1:27" ht="14.2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</row>
    <row r="622" spans="1:27" ht="14.2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</row>
    <row r="623" spans="1:27" ht="14.2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</row>
    <row r="624" spans="1:27" ht="14.2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</row>
    <row r="625" spans="1:27" ht="14.2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</row>
    <row r="626" spans="1:27" ht="14.2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</row>
    <row r="627" spans="1:27" ht="14.2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</row>
    <row r="628" spans="1:27" ht="14.2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</row>
    <row r="629" spans="1:27" ht="14.2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</row>
    <row r="630" spans="1:27" ht="14.2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</row>
    <row r="631" spans="1:27" ht="14.2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</row>
    <row r="632" spans="1:27" ht="14.2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</row>
    <row r="633" spans="1:27" ht="14.2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</row>
    <row r="634" spans="1:27" ht="14.2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</row>
    <row r="635" spans="1:27" ht="14.2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</row>
    <row r="636" spans="1:27" ht="14.2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</row>
    <row r="637" spans="1:27" ht="14.2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</row>
    <row r="638" spans="1:27" ht="14.2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</row>
    <row r="639" spans="1:27" ht="14.2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</row>
    <row r="640" spans="1:27" ht="14.2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</row>
    <row r="641" spans="1:27" ht="14.2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</row>
    <row r="642" spans="1:27" ht="14.2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</row>
    <row r="643" spans="1:27" ht="14.2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</row>
    <row r="644" spans="1:27" ht="14.2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</row>
    <row r="645" spans="1:27" ht="14.2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</row>
    <row r="646" spans="1:27" ht="14.2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</row>
    <row r="647" spans="1:27" ht="14.2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</row>
    <row r="648" spans="1:27" ht="14.2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</row>
    <row r="649" spans="1:27" ht="14.2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</row>
    <row r="650" spans="1:27" ht="14.2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</row>
    <row r="651" spans="1:27" ht="14.2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</row>
    <row r="652" spans="1:27" ht="14.2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</row>
    <row r="653" spans="1:27" ht="14.2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</row>
    <row r="654" spans="1:27" ht="14.2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</row>
    <row r="655" spans="1:27" ht="14.2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</row>
    <row r="656" spans="1:27" ht="14.2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</row>
    <row r="657" spans="1:27" ht="14.2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</row>
    <row r="658" spans="1:27" ht="14.2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</row>
    <row r="659" spans="1:27" ht="14.2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</row>
    <row r="660" spans="1:27" ht="14.2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</row>
    <row r="661" spans="1:27" ht="14.2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</row>
    <row r="662" spans="1:27" ht="14.2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</row>
    <row r="663" spans="1:27" ht="14.2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</row>
    <row r="664" spans="1:27" ht="14.2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</row>
    <row r="665" spans="1:27" ht="14.2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</row>
    <row r="666" spans="1:27" ht="14.2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</row>
    <row r="667" spans="1:27" ht="14.2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</row>
    <row r="668" spans="1:27" ht="14.2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</row>
    <row r="669" spans="1:27" ht="14.2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</row>
    <row r="670" spans="1:27" ht="14.2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</row>
    <row r="671" spans="1:27" ht="14.2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</row>
    <row r="672" spans="1:27" ht="14.2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</row>
    <row r="673" spans="1:27" ht="14.2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</row>
    <row r="674" spans="1:27" ht="14.2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</row>
    <row r="675" spans="1:27" ht="14.2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</row>
    <row r="676" spans="1:27" ht="14.2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</row>
    <row r="677" spans="1:27" ht="14.2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</row>
    <row r="678" spans="1:27" ht="14.2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</row>
    <row r="679" spans="1:27" ht="14.2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</row>
    <row r="680" spans="1:27" ht="14.2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</row>
    <row r="681" spans="1:27" ht="14.2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</row>
    <row r="682" spans="1:27" ht="14.2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</row>
    <row r="683" spans="1:27" ht="14.2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</row>
    <row r="684" spans="1:27" ht="14.2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</row>
    <row r="685" spans="1:27" ht="14.2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</row>
    <row r="686" spans="1:27" ht="14.2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</row>
    <row r="687" spans="1:27" ht="14.2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</row>
    <row r="688" spans="1:27" ht="14.2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</row>
    <row r="689" spans="1:27" ht="14.2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</row>
    <row r="690" spans="1:27" ht="14.2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</row>
    <row r="691" spans="1:27" ht="14.2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</row>
    <row r="692" spans="1:27" ht="14.2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</row>
    <row r="693" spans="1:27" ht="14.2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</row>
    <row r="694" spans="1:27" ht="14.2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</row>
    <row r="695" spans="1:27" ht="14.2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</row>
    <row r="696" spans="1:27" ht="14.2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</row>
    <row r="697" spans="1:27" ht="14.2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</row>
    <row r="698" spans="1:27" ht="14.2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</row>
    <row r="699" spans="1:27" ht="14.2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</row>
    <row r="700" spans="1:27" ht="14.2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</row>
    <row r="701" spans="1:27" ht="14.2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</row>
    <row r="702" spans="1:27" ht="14.2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</row>
    <row r="703" spans="1:27" ht="14.2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</row>
    <row r="704" spans="1:27" ht="14.2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</row>
    <row r="705" spans="1:27" ht="14.2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</row>
    <row r="706" spans="1:27" ht="14.2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</row>
    <row r="707" spans="1:27" ht="14.2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</row>
    <row r="708" spans="1:27" ht="14.2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</row>
    <row r="709" spans="1:27" ht="14.2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</row>
    <row r="710" spans="1:27" ht="14.2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</row>
    <row r="711" spans="1:27" ht="14.2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</row>
    <row r="712" spans="1:27" ht="14.2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</row>
    <row r="713" spans="1:27" ht="14.2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</row>
    <row r="714" spans="1:27" ht="14.2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</row>
    <row r="715" spans="1:27" ht="14.2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</row>
    <row r="716" spans="1:27" ht="14.2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</row>
    <row r="717" spans="1:27" ht="14.2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</row>
    <row r="718" spans="1:27" ht="14.2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</row>
    <row r="719" spans="1:27" ht="14.2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</row>
    <row r="720" spans="1:27" ht="14.2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</row>
    <row r="721" spans="1:27" ht="14.2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</row>
    <row r="722" spans="1:27" ht="14.2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</row>
    <row r="723" spans="1:27" ht="14.2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</row>
    <row r="724" spans="1:27" ht="14.2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</row>
    <row r="725" spans="1:27" ht="14.2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</row>
    <row r="726" spans="1:27" ht="14.2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</row>
    <row r="727" spans="1:27" ht="14.2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</row>
    <row r="728" spans="1:27" ht="14.2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</row>
    <row r="729" spans="1:27" ht="14.2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</row>
    <row r="730" spans="1:27" ht="14.2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</row>
    <row r="731" spans="1:27" ht="14.2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</row>
    <row r="732" spans="1:27" ht="14.2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</row>
    <row r="733" spans="1:27" ht="14.2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</row>
    <row r="734" spans="1:27" ht="14.2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</row>
    <row r="735" spans="1:27" ht="14.2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</row>
    <row r="736" spans="1:27" ht="14.2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</row>
    <row r="737" spans="1:27" ht="14.2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</row>
    <row r="738" spans="1:27" ht="14.2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</row>
    <row r="739" spans="1:27" ht="14.2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</row>
    <row r="740" spans="1:27" ht="14.2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</row>
    <row r="741" spans="1:27" ht="14.2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</row>
    <row r="742" spans="1:27" ht="14.2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</row>
    <row r="743" spans="1:27" ht="14.2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</row>
    <row r="744" spans="1:27" ht="14.2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</row>
    <row r="745" spans="1:27" ht="14.2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</row>
    <row r="746" spans="1:27" ht="14.2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</row>
    <row r="747" spans="1:27" ht="14.2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</row>
    <row r="748" spans="1:27" ht="14.2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</row>
    <row r="749" spans="1:27" ht="14.2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</row>
    <row r="750" spans="1:27" ht="14.2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</row>
    <row r="751" spans="1:27" ht="14.2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</row>
    <row r="752" spans="1:27" ht="14.2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</row>
    <row r="753" spans="1:27" ht="14.2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</row>
    <row r="754" spans="1:27" ht="14.2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</row>
    <row r="755" spans="1:27" ht="14.2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</row>
    <row r="756" spans="1:27" ht="14.2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</row>
    <row r="757" spans="1:27" ht="14.2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</row>
    <row r="758" spans="1:27" ht="14.2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</row>
    <row r="759" spans="1:27" ht="14.2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</row>
    <row r="760" spans="1:27" ht="14.2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</row>
    <row r="761" spans="1:27" ht="14.2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</row>
    <row r="762" spans="1:27" ht="14.2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</row>
    <row r="763" spans="1:27" ht="14.2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</row>
    <row r="764" spans="1:27" ht="14.2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</row>
    <row r="765" spans="1:27" ht="14.2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</row>
    <row r="766" spans="1:27" ht="14.2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</row>
    <row r="767" spans="1:27" ht="14.2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</row>
    <row r="768" spans="1:27" ht="14.2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</row>
    <row r="769" spans="1:27" ht="14.2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</row>
    <row r="770" spans="1:27" ht="14.2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</row>
    <row r="771" spans="1:27" ht="14.2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</row>
    <row r="772" spans="1:27" ht="14.2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</row>
    <row r="773" spans="1:27" ht="14.2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</row>
    <row r="774" spans="1:27" ht="14.2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</row>
    <row r="775" spans="1:27" ht="14.2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</row>
    <row r="776" spans="1:27" ht="14.2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</row>
    <row r="777" spans="1:27" ht="14.2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</row>
    <row r="778" spans="1:27" ht="14.2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</row>
    <row r="779" spans="1:27" ht="14.2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</row>
    <row r="780" spans="1:27" ht="14.2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</row>
    <row r="781" spans="1:27" ht="14.2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</row>
    <row r="782" spans="1:27" ht="14.2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</row>
    <row r="783" spans="1:27" ht="14.2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</row>
    <row r="784" spans="1:27" ht="14.2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</row>
    <row r="785" spans="1:27" ht="14.2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</row>
    <row r="786" spans="1:27" ht="14.2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</row>
    <row r="787" spans="1:27" ht="14.2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</row>
    <row r="788" spans="1:27" ht="14.2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</row>
    <row r="789" spans="1:27" ht="14.2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</row>
    <row r="790" spans="1:27" ht="14.2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</row>
    <row r="791" spans="1:27" ht="14.2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</row>
    <row r="792" spans="1:27" ht="14.2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</row>
    <row r="793" spans="1:27" ht="14.2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</row>
    <row r="794" spans="1:27" ht="14.2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</row>
    <row r="795" spans="1:27" ht="14.2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</row>
    <row r="796" spans="1:27" ht="14.2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</row>
    <row r="797" spans="1:27" ht="14.2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</row>
    <row r="798" spans="1:27" ht="14.2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</row>
    <row r="799" spans="1:27" ht="14.2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</row>
    <row r="800" spans="1:27" ht="14.2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</row>
    <row r="801" spans="1:27" ht="14.2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</row>
    <row r="802" spans="1:27" ht="14.2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</row>
    <row r="803" spans="1:27" ht="14.2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</row>
    <row r="804" spans="1:27" ht="14.2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</row>
    <row r="805" spans="1:27" ht="14.2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</row>
    <row r="806" spans="1:27" ht="14.2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</row>
    <row r="807" spans="1:27" ht="14.2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</row>
    <row r="808" spans="1:27" ht="14.2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</row>
    <row r="809" spans="1:27" ht="14.2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</row>
    <row r="810" spans="1:27" ht="14.2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</row>
    <row r="811" spans="1:27" ht="14.2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</row>
    <row r="812" spans="1:27" ht="14.2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</row>
    <row r="813" spans="1:27" ht="14.2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</row>
    <row r="814" spans="1:27" ht="14.2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</row>
    <row r="815" spans="1:27" ht="14.2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</row>
    <row r="816" spans="1:27" ht="14.2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</row>
    <row r="817" spans="1:27" ht="14.2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</row>
    <row r="818" spans="1:27" ht="14.2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</row>
    <row r="819" spans="1:27" ht="14.2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</row>
    <row r="820" spans="1:27" ht="14.2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</row>
    <row r="821" spans="1:27" ht="14.2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</row>
    <row r="822" spans="1:27" ht="14.2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</row>
    <row r="823" spans="1:27" ht="14.2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</row>
    <row r="824" spans="1:27" ht="14.2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</row>
    <row r="825" spans="1:27" ht="14.2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</row>
    <row r="826" spans="1:27" ht="14.2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</row>
    <row r="827" spans="1:27" ht="14.2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</row>
    <row r="828" spans="1:27" ht="14.2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</row>
    <row r="829" spans="1:27" ht="14.2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</row>
    <row r="830" spans="1:27" ht="14.2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</row>
    <row r="831" spans="1:27" ht="14.2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</row>
    <row r="832" spans="1:27" ht="14.2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</row>
    <row r="833" spans="1:27" ht="14.2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</row>
    <row r="834" spans="1:27" ht="14.2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</row>
    <row r="835" spans="1:27" ht="14.2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</row>
    <row r="836" spans="1:27" ht="14.2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</row>
    <row r="837" spans="1:27" ht="14.2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</row>
    <row r="838" spans="1:27" ht="14.2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</row>
    <row r="839" spans="1:27" ht="14.2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</row>
    <row r="840" spans="1:27" ht="14.2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</row>
    <row r="841" spans="1:27" ht="14.2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</row>
    <row r="842" spans="1:27" ht="14.2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</row>
    <row r="843" spans="1:27" ht="14.2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</row>
    <row r="844" spans="1:27" ht="14.2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</row>
    <row r="845" spans="1:27" ht="14.2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</row>
    <row r="846" spans="1:27" ht="14.2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</row>
    <row r="847" spans="1:27" ht="14.2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</row>
    <row r="848" spans="1:27" ht="14.2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</row>
    <row r="849" spans="1:27" ht="14.2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</row>
    <row r="850" spans="1:27" ht="14.2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</row>
    <row r="851" spans="1:27" ht="14.2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</row>
    <row r="852" spans="1:27" ht="14.2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</row>
    <row r="853" spans="1:27" ht="14.2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</row>
    <row r="854" spans="1:27" ht="14.2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</row>
    <row r="855" spans="1:27" ht="14.2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</row>
    <row r="856" spans="1:27" ht="14.2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</row>
    <row r="857" spans="1:27" ht="14.2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</row>
    <row r="858" spans="1:27" ht="14.2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</row>
    <row r="859" spans="1:27" ht="14.2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</row>
    <row r="860" spans="1:27" ht="14.2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</row>
    <row r="861" spans="1:27" ht="14.2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</row>
    <row r="862" spans="1:27" ht="14.2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</row>
    <row r="863" spans="1:27" ht="14.2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</row>
    <row r="864" spans="1:27" ht="14.2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</row>
    <row r="865" spans="1:27" ht="14.2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</row>
    <row r="866" spans="1:27" ht="14.2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</row>
    <row r="867" spans="1:27" ht="14.2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</row>
    <row r="868" spans="1:27" ht="14.2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</row>
    <row r="869" spans="1:27" ht="14.2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</row>
    <row r="870" spans="1:27" ht="14.2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</row>
    <row r="871" spans="1:27" ht="14.2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</row>
    <row r="872" spans="1:27" ht="14.2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</row>
    <row r="873" spans="1:27" ht="14.2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</row>
    <row r="874" spans="1:27" ht="14.2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</row>
    <row r="875" spans="1:27" ht="14.2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</row>
    <row r="876" spans="1:27" ht="14.2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</row>
    <row r="877" spans="1:27" ht="14.2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</row>
    <row r="878" spans="1:27" ht="14.2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</row>
    <row r="879" spans="1:27" ht="14.2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</row>
    <row r="880" spans="1:27" ht="14.2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</row>
    <row r="881" spans="1:27" ht="14.2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</row>
    <row r="882" spans="1:27" ht="14.2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</row>
    <row r="883" spans="1:27" ht="14.2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</row>
    <row r="884" spans="1:27" ht="14.2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</row>
    <row r="885" spans="1:27" ht="14.2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</row>
    <row r="886" spans="1:27" ht="14.2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</row>
    <row r="887" spans="1:27" ht="14.2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</row>
    <row r="888" spans="1:27" ht="14.2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</row>
    <row r="889" spans="1:27" ht="14.2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</row>
    <row r="890" spans="1:27" ht="14.2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</row>
    <row r="891" spans="1:27" ht="14.2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</row>
    <row r="892" spans="1:27" ht="14.2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</row>
    <row r="893" spans="1:27" ht="14.2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</row>
    <row r="894" spans="1:27" ht="14.2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</row>
    <row r="895" spans="1:27" ht="14.2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</row>
    <row r="896" spans="1:27" ht="14.2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</row>
    <row r="897" spans="1:27" ht="14.2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</row>
    <row r="898" spans="1:27" ht="14.2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</row>
    <row r="899" spans="1:27" ht="14.2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</row>
    <row r="900" spans="1:27" ht="14.2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</row>
    <row r="901" spans="1:27" ht="14.2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</row>
    <row r="902" spans="1:27" ht="14.2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</row>
    <row r="903" spans="1:27" ht="14.2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</row>
    <row r="904" spans="1:27" ht="14.2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</row>
    <row r="905" spans="1:27" ht="14.2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</row>
    <row r="906" spans="1:27" ht="14.2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</row>
    <row r="907" spans="1:27" ht="14.2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</row>
    <row r="908" spans="1:27" ht="14.2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</row>
    <row r="909" spans="1:27" ht="14.2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</row>
    <row r="910" spans="1:27" ht="14.2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</row>
    <row r="911" spans="1:27" ht="14.2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</row>
    <row r="912" spans="1:27" ht="14.2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</row>
    <row r="913" spans="1:27" ht="14.2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</row>
    <row r="914" spans="1:27" ht="14.2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</row>
    <row r="915" spans="1:27" ht="14.2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</row>
    <row r="916" spans="1:27" ht="14.2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</row>
    <row r="917" spans="1:27" ht="14.2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</row>
    <row r="918" spans="1:27" ht="14.2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</row>
    <row r="919" spans="1:27" ht="14.2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</row>
    <row r="920" spans="1:27" ht="14.2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</row>
    <row r="921" spans="1:27" ht="14.2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</row>
    <row r="922" spans="1:27" ht="14.2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</row>
    <row r="923" spans="1:27" ht="14.2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</row>
    <row r="924" spans="1:27" ht="14.2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</row>
    <row r="925" spans="1:27" ht="14.2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</row>
    <row r="926" spans="1:27" ht="14.2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</row>
    <row r="927" spans="1:27" ht="14.2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</row>
    <row r="928" spans="1:27" ht="14.2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</row>
    <row r="929" spans="1:27" ht="14.2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</row>
    <row r="930" spans="1:27" ht="14.2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</row>
    <row r="931" spans="1:27" ht="14.2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</row>
    <row r="932" spans="1:27" ht="14.2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</row>
    <row r="933" spans="1:27" ht="14.2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</row>
    <row r="934" spans="1:27" ht="14.2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</row>
    <row r="935" spans="1:27" ht="14.2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</row>
    <row r="936" spans="1:27" ht="14.2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</row>
    <row r="937" spans="1:27" ht="14.2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</row>
    <row r="938" spans="1:27" ht="14.2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</row>
    <row r="939" spans="1:27" ht="14.2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</row>
    <row r="940" spans="1:27" ht="14.2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</row>
    <row r="941" spans="1:27" ht="14.2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</row>
    <row r="942" spans="1:27" ht="14.2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</row>
    <row r="943" spans="1:27" ht="14.2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</row>
    <row r="944" spans="1:27" ht="14.2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</row>
    <row r="945" spans="1:27" ht="14.2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</row>
    <row r="946" spans="1:27" ht="14.2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</row>
    <row r="947" spans="1:27" ht="14.2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</row>
    <row r="948" spans="1:27" ht="14.2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</row>
    <row r="949" spans="1:27" ht="14.2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</row>
    <row r="950" spans="1:27" ht="14.2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7"/>
    </row>
    <row r="951" spans="1:27" ht="14.2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</row>
    <row r="952" spans="1:27" ht="14.2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</row>
    <row r="953" spans="1:27" ht="14.2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</row>
    <row r="954" spans="1:27" ht="14.2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7"/>
    </row>
    <row r="955" spans="1:27" ht="14.2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7"/>
    </row>
    <row r="956" spans="1:27" ht="14.2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</row>
    <row r="957" spans="1:27" ht="14.2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7"/>
    </row>
    <row r="958" spans="1:27" ht="14.2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7"/>
    </row>
    <row r="959" spans="1:27" ht="14.2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7"/>
    </row>
    <row r="960" spans="1:27" ht="14.2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7"/>
    </row>
    <row r="961" spans="1:27" ht="14.2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</row>
    <row r="962" spans="1:27" ht="14.2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</row>
    <row r="963" spans="1:27" ht="14.2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7"/>
    </row>
    <row r="964" spans="1:27" ht="14.2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</row>
    <row r="965" spans="1:27" ht="14.2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7"/>
    </row>
    <row r="966" spans="1:27" ht="14.2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7"/>
    </row>
    <row r="967" spans="1:27" ht="14.2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</row>
    <row r="968" spans="1:27" ht="14.2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</row>
    <row r="969" spans="1:27" ht="14.2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</row>
    <row r="970" spans="1:27" ht="14.2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7"/>
    </row>
    <row r="971" spans="1:27" ht="14.2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7"/>
    </row>
    <row r="972" spans="1:27" ht="14.2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7"/>
    </row>
    <row r="973" spans="1:27" ht="14.2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7"/>
    </row>
    <row r="974" spans="1:27" ht="14.2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7"/>
    </row>
    <row r="975" spans="1:27" ht="14.2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</row>
    <row r="976" spans="1:27" ht="14.2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</row>
    <row r="977" spans="1:27" ht="14.2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</row>
    <row r="978" spans="1:27" ht="14.2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7"/>
    </row>
    <row r="979" spans="1:27" ht="14.2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7"/>
    </row>
    <row r="980" spans="1:27" ht="14.2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7"/>
    </row>
    <row r="981" spans="1:27" ht="14.2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</row>
    <row r="982" spans="1:27" ht="14.2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  <c r="AA982" s="47"/>
    </row>
    <row r="983" spans="1:27" ht="14.2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</row>
    <row r="984" spans="1:27" ht="14.2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  <c r="AA984" s="47"/>
    </row>
    <row r="985" spans="1:27" ht="14.2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</row>
    <row r="986" spans="1:27" ht="14.2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  <c r="AA986" s="47"/>
    </row>
    <row r="987" spans="1:27" ht="14.2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</row>
    <row r="988" spans="1:27" ht="14.2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</row>
    <row r="989" spans="1:27" ht="14.2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</row>
    <row r="990" spans="1:27" ht="14.2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  <c r="AA990" s="47"/>
    </row>
    <row r="991" spans="1:27" ht="14.2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  <c r="AA991" s="47"/>
    </row>
    <row r="992" spans="1:27" ht="14.2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  <c r="AA992" s="47"/>
    </row>
    <row r="993" spans="1:27" ht="14.2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</row>
    <row r="994" spans="1:27" ht="14.2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7"/>
    </row>
    <row r="995" spans="1:27" ht="14.2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</row>
    <row r="996" spans="1:27" ht="14.2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  <c r="AA996" s="47"/>
    </row>
    <row r="997" spans="1:27" ht="14.2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</row>
    <row r="998" spans="1:27" ht="14.2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7"/>
    </row>
    <row r="999" spans="1:27" ht="14.2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</row>
    <row r="1000" spans="1:27" ht="14.2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</row>
  </sheetData>
  <sheetProtection password="C59B" sheet="1" objects="1" scenarios="1"/>
  <mergeCells count="122">
    <mergeCell ref="C131:I131"/>
    <mergeCell ref="B132:I132"/>
    <mergeCell ref="B135:K150"/>
    <mergeCell ref="B120:H120"/>
    <mergeCell ref="B123:J123"/>
    <mergeCell ref="B124:I124"/>
    <mergeCell ref="C125:I125"/>
    <mergeCell ref="C126:I126"/>
    <mergeCell ref="C127:I127"/>
    <mergeCell ref="C128:I128"/>
    <mergeCell ref="C129:I129"/>
    <mergeCell ref="C130:I130"/>
    <mergeCell ref="B111:J111"/>
    <mergeCell ref="C112:H112"/>
    <mergeCell ref="C113:H113"/>
    <mergeCell ref="C114:H114"/>
    <mergeCell ref="C115:H115"/>
    <mergeCell ref="C116:H116"/>
    <mergeCell ref="C117:H117"/>
    <mergeCell ref="C118:H118"/>
    <mergeCell ref="C119:H119"/>
    <mergeCell ref="B99:I99"/>
    <mergeCell ref="B102:J102"/>
    <mergeCell ref="C103:H103"/>
    <mergeCell ref="C104:H104"/>
    <mergeCell ref="C105:H105"/>
    <mergeCell ref="C106:H106"/>
    <mergeCell ref="C107:H107"/>
    <mergeCell ref="B108:H108"/>
    <mergeCell ref="B109:J109"/>
    <mergeCell ref="B89:J89"/>
    <mergeCell ref="B90:H90"/>
    <mergeCell ref="B91:I91"/>
    <mergeCell ref="C92:H92"/>
    <mergeCell ref="B93:H93"/>
    <mergeCell ref="B95:J95"/>
    <mergeCell ref="B96:I96"/>
    <mergeCell ref="C97:I97"/>
    <mergeCell ref="C98:I98"/>
    <mergeCell ref="B80:H80"/>
    <mergeCell ref="B81:I81"/>
    <mergeCell ref="C82:H82"/>
    <mergeCell ref="C83:H83"/>
    <mergeCell ref="C84:H84"/>
    <mergeCell ref="C85:H85"/>
    <mergeCell ref="C86:H86"/>
    <mergeCell ref="C87:H87"/>
    <mergeCell ref="B88:H88"/>
    <mergeCell ref="B70:I70"/>
    <mergeCell ref="C71:H71"/>
    <mergeCell ref="C72:H72"/>
    <mergeCell ref="C73:H73"/>
    <mergeCell ref="C74:H74"/>
    <mergeCell ref="C75:H75"/>
    <mergeCell ref="B76:H76"/>
    <mergeCell ref="B77:J77"/>
    <mergeCell ref="B79:J79"/>
    <mergeCell ref="B60:J60"/>
    <mergeCell ref="B61:I61"/>
    <mergeCell ref="C62:I62"/>
    <mergeCell ref="C63:I63"/>
    <mergeCell ref="C64:I64"/>
    <mergeCell ref="B65:I65"/>
    <mergeCell ref="B66:J66"/>
    <mergeCell ref="B68:J68"/>
    <mergeCell ref="C69:H69"/>
    <mergeCell ref="B50:H50"/>
    <mergeCell ref="C51:H51"/>
    <mergeCell ref="C52:H52"/>
    <mergeCell ref="C53:H53"/>
    <mergeCell ref="C54:H54"/>
    <mergeCell ref="C55:H55"/>
    <mergeCell ref="C56:H56"/>
    <mergeCell ref="C57:H57"/>
    <mergeCell ref="B58:J58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1" firstPageNumber="0" orientation="portrait" horizontalDpi="300" verticalDpi="300" r:id="rId1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8.140625" customWidth="1"/>
    <col min="12" max="12" width="17.7109375" customWidth="1"/>
    <col min="13" max="13" width="18" customWidth="1"/>
    <col min="14" max="14" width="17.5703125" customWidth="1"/>
    <col min="15" max="26" width="7.8554687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>
        <v>2021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265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Tratorista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266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109">
        <v>2139.66</v>
      </c>
      <c r="K15" s="110" t="s">
        <v>267</v>
      </c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2.75" customHeight="1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2" t="s">
        <v>268</v>
      </c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44197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2139.66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>
        <v>0.2</v>
      </c>
      <c r="J25" s="65">
        <f>1100*I25</f>
        <v>220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2359.66</v>
      </c>
      <c r="K28" s="69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2359.66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196.63833333333332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262.18444444444441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458.82277777777773</v>
      </c>
      <c r="K36" s="69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2818.4827777777778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563.69655555555562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70.462069444444452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42.277241666666662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28.184827777777777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16.910896666666666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5.6369655555555553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225.47862222222221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952.6471788888889</v>
      </c>
      <c r="K48" s="69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40.620400000000018</v>
      </c>
      <c r="K51" s="89"/>
      <c r="L51" s="89"/>
      <c r="M51" s="89"/>
      <c r="N51" s="89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14.33</v>
      </c>
      <c r="J52" s="65">
        <f>I52*26*0.8</f>
        <v>298.06400000000002</v>
      </c>
      <c r="K52" s="17"/>
      <c r="L52" s="17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91"/>
      <c r="L54" s="17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112"/>
      <c r="J55" s="65">
        <f>I55*0.3</f>
        <v>0</v>
      </c>
      <c r="K55" s="113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338.68440000000004</v>
      </c>
      <c r="K57" s="69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458.82277777777773</v>
      </c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952.6471788888889</v>
      </c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338.68440000000004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1750.1543566666667</v>
      </c>
      <c r="K64" s="69"/>
      <c r="L64" s="89"/>
      <c r="M64" s="89"/>
      <c r="N64" s="89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4.25" customHeight="1">
      <c r="A65" s="89"/>
      <c r="B65" s="70"/>
      <c r="C65" s="70"/>
      <c r="D65" s="70"/>
      <c r="E65" s="70"/>
      <c r="F65" s="70"/>
      <c r="G65" s="70"/>
      <c r="H65" s="70"/>
      <c r="I65" s="70"/>
      <c r="J65" s="73"/>
      <c r="K65" s="6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4.25" customHeight="1">
      <c r="A66" s="48"/>
      <c r="B66" s="156"/>
      <c r="C66" s="156"/>
      <c r="D66" s="156"/>
      <c r="E66" s="156"/>
      <c r="F66" s="156"/>
      <c r="G66" s="156"/>
      <c r="H66" s="156"/>
      <c r="I66" s="156"/>
      <c r="J66" s="156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2359.66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9.8319166666666664</v>
      </c>
      <c r="K70" s="69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0.78655333333333322</v>
      </c>
      <c r="K71" s="69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(5/30)/12</f>
        <v>1.3888888888888888E-2</v>
      </c>
      <c r="J72" s="75">
        <f>$J$69*I72</f>
        <v>32.773055555555551</v>
      </c>
      <c r="K72" s="94" t="s">
        <v>218</v>
      </c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4.6944444444444447E-3</v>
      </c>
      <c r="J73" s="75">
        <f>$J$69*I73</f>
        <v>11.077292777777778</v>
      </c>
      <c r="K73" s="95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75.509119999999996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5.5083333333333331E-2</v>
      </c>
      <c r="J75" s="77">
        <f>SUM(J70:J74)</f>
        <v>129.97793833333333</v>
      </c>
      <c r="K75" s="69"/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17"/>
      <c r="B76" s="70"/>
      <c r="C76" s="70"/>
      <c r="D76" s="70"/>
      <c r="E76" s="70"/>
      <c r="F76" s="70"/>
      <c r="G76" s="70"/>
      <c r="H76" s="70"/>
      <c r="I76" s="84"/>
      <c r="J76" s="73"/>
      <c r="K76" s="69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>
      <c r="A77" s="87"/>
      <c r="B77" s="157"/>
      <c r="C77" s="157"/>
      <c r="D77" s="157"/>
      <c r="E77" s="157"/>
      <c r="F77" s="157"/>
      <c r="G77" s="157"/>
      <c r="H77" s="157"/>
      <c r="I77" s="157"/>
      <c r="J77" s="157"/>
      <c r="K77" s="89"/>
      <c r="L77" s="89"/>
      <c r="M77" s="89"/>
      <c r="N77" s="89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2359.66</v>
      </c>
      <c r="K80" s="17"/>
      <c r="L80" s="17"/>
      <c r="M80" s="17"/>
      <c r="N80" s="17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21.848703703703702</v>
      </c>
      <c r="K81" s="9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39.065482222222215</v>
      </c>
      <c r="K82" s="97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0.49159583333333329</v>
      </c>
      <c r="K83" s="69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0.76688949999999989</v>
      </c>
      <c r="K84" s="69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0.76605889967999996</v>
      </c>
      <c r="K85" s="69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21.273290793721468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84.212020952660723</v>
      </c>
      <c r="K87" s="69"/>
      <c r="L87" s="89"/>
      <c r="M87" s="89"/>
      <c r="N87" s="89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2359.66</v>
      </c>
      <c r="K90" s="17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84.212020952660723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84.212020952660723</v>
      </c>
      <c r="K98" s="69"/>
      <c r="L98" s="89"/>
      <c r="M98" s="89"/>
      <c r="N98" s="89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'Uniforme-EPI'!F18</f>
        <v>0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'Uniforme-EPI'!F35</f>
        <v>0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97"/>
      <c r="M110" s="9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53"/>
      <c r="M112" s="53"/>
      <c r="N112" s="69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53"/>
      <c r="M113" s="53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53"/>
      <c r="M114" s="53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69"/>
      <c r="M115" s="17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69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133.7320922459586</v>
      </c>
      <c r="K117" s="69"/>
      <c r="L117" s="69"/>
      <c r="M117" s="1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69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133.7320922459586</v>
      </c>
      <c r="K119" s="69"/>
      <c r="L119" s="17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17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2359.66</v>
      </c>
      <c r="K124" s="69"/>
      <c r="L124" s="69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1750.1543566666667</v>
      </c>
      <c r="K125" s="17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129.97793833333333</v>
      </c>
      <c r="K126" s="17"/>
      <c r="L126" s="69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84.212020952660723</v>
      </c>
      <c r="K127" s="17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4324.0043159526613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133.7320922459586</v>
      </c>
      <c r="K130" s="17"/>
      <c r="L130" s="17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4457.7364081986198</v>
      </c>
      <c r="K131" s="17"/>
      <c r="L131" s="17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2</v>
      </c>
      <c r="J132" s="77">
        <f>J131*I132</f>
        <v>8915.4728163972395</v>
      </c>
      <c r="K132" s="17"/>
      <c r="L132" s="17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69"/>
      <c r="M133" s="69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1.8891435241511998</v>
      </c>
      <c r="K134" s="69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7"/>
      <c r="M135" s="69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7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7"/>
      <c r="M140" s="17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17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7"/>
      <c r="M143" s="17"/>
      <c r="N143" s="17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7"/>
      <c r="M144" s="17"/>
      <c r="N144" s="17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7"/>
      <c r="M145" s="17"/>
      <c r="N145" s="1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7"/>
      <c r="M146" s="17"/>
      <c r="N146" s="17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7"/>
      <c r="M147" s="17"/>
      <c r="N147" s="17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7"/>
      <c r="M148" s="17"/>
      <c r="N148" s="17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7:J77"/>
    <mergeCell ref="B78:J78"/>
    <mergeCell ref="B79:H79"/>
    <mergeCell ref="B60:I60"/>
    <mergeCell ref="C61:I61"/>
    <mergeCell ref="C62:I62"/>
    <mergeCell ref="C63:I63"/>
    <mergeCell ref="B64:I64"/>
    <mergeCell ref="B66:J66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5" firstPageNumber="0" orientation="portrait" horizontalDpi="300" verticalDpi="300" r:id="rId1"/>
  <headerFooter>
    <oddHeader>&amp;C&amp;A</oddHeader>
    <oddFooter>&amp;CPágina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Z137"/>
  <sheetViews>
    <sheetView topLeftCell="A109" workbookViewId="0">
      <selection activeCell="A3" activeCellId="3" sqref="I113 J3 I114 A3:I4"/>
    </sheetView>
  </sheetViews>
  <sheetFormatPr defaultColWidth="14.42578125" defaultRowHeight="12.75"/>
  <cols>
    <col min="1" max="1" width="3.28515625" customWidth="1"/>
    <col min="2" max="9" width="11.42578125" customWidth="1"/>
    <col min="10" max="10" width="22" customWidth="1"/>
    <col min="11" max="11" width="28" customWidth="1"/>
    <col min="12" max="26" width="11.4257812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>
        <f>Tratorista!J5</f>
        <v>2021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269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Tratorista – Hora extra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266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270</v>
      </c>
      <c r="D15" s="148"/>
      <c r="E15" s="148"/>
      <c r="F15" s="148"/>
      <c r="G15" s="148"/>
      <c r="H15" s="148"/>
      <c r="I15" s="148"/>
      <c r="J15" s="114">
        <f>Tratorista!J23+Tratorista!J25</f>
        <v>2359.66</v>
      </c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2.75" customHeight="1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2" t="s">
        <v>268</v>
      </c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f>Tratorista!J18</f>
        <v>44197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/>
      <c r="D23" s="154"/>
      <c r="E23" s="154"/>
      <c r="F23" s="154"/>
      <c r="G23" s="154"/>
      <c r="H23" s="154"/>
      <c r="I23" s="52"/>
      <c r="J23" s="65">
        <v>0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/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/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/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/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64" t="s">
        <v>189</v>
      </c>
      <c r="C28" s="154"/>
      <c r="D28" s="154"/>
      <c r="E28" s="154"/>
      <c r="F28" s="154"/>
      <c r="G28" s="154"/>
      <c r="H28" s="154"/>
      <c r="I28" s="66"/>
      <c r="J28" s="65">
        <v>0</v>
      </c>
      <c r="K28" s="17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2.75" customHeight="1">
      <c r="A29" s="48"/>
      <c r="B29" s="64" t="s">
        <v>191</v>
      </c>
      <c r="C29" s="154" t="s">
        <v>271</v>
      </c>
      <c r="D29" s="154"/>
      <c r="E29" s="154"/>
      <c r="F29" s="154"/>
      <c r="G29" s="154"/>
      <c r="H29" s="154"/>
      <c r="I29" s="66"/>
      <c r="J29" s="65">
        <f>((J15/220)*1.5)</f>
        <v>16.088590909090911</v>
      </c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2.75" customHeight="1">
      <c r="A30" s="48"/>
      <c r="B30" s="64" t="s">
        <v>193</v>
      </c>
      <c r="C30" s="154" t="s">
        <v>272</v>
      </c>
      <c r="D30" s="154"/>
      <c r="E30" s="154"/>
      <c r="F30" s="154"/>
      <c r="G30" s="154"/>
      <c r="H30" s="154"/>
      <c r="I30" s="66"/>
      <c r="J30" s="65">
        <f>(J29/6)</f>
        <v>2.6814318181818186</v>
      </c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153" t="s">
        <v>175</v>
      </c>
      <c r="C31" s="153"/>
      <c r="D31" s="153"/>
      <c r="E31" s="153"/>
      <c r="F31" s="153"/>
      <c r="G31" s="153"/>
      <c r="H31" s="153"/>
      <c r="I31" s="153"/>
      <c r="J31" s="68">
        <f>SUM(J23:J30)</f>
        <v>18.770022727272728</v>
      </c>
      <c r="K31" s="69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4.25" customHeight="1">
      <c r="A32" s="48"/>
      <c r="B32" s="70"/>
      <c r="C32" s="70"/>
      <c r="D32" s="70"/>
      <c r="E32" s="70"/>
      <c r="F32" s="70"/>
      <c r="G32" s="70"/>
      <c r="H32" s="70"/>
      <c r="I32" s="70"/>
      <c r="J32" s="71"/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4.25" customHeight="1">
      <c r="A33" s="48"/>
      <c r="B33" s="70"/>
      <c r="C33" s="70"/>
      <c r="D33" s="70"/>
      <c r="E33" s="70"/>
      <c r="F33" s="70"/>
      <c r="G33" s="70"/>
      <c r="H33" s="70"/>
      <c r="I33" s="70"/>
      <c r="J33" s="71"/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147" t="s">
        <v>176</v>
      </c>
      <c r="C34" s="147"/>
      <c r="D34" s="147"/>
      <c r="E34" s="147"/>
      <c r="F34" s="147"/>
      <c r="G34" s="147"/>
      <c r="H34" s="147"/>
      <c r="I34" s="147"/>
      <c r="J34" s="147"/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155" t="s">
        <v>177</v>
      </c>
      <c r="C35" s="155"/>
      <c r="D35" s="155"/>
      <c r="E35" s="155"/>
      <c r="F35" s="155"/>
      <c r="G35" s="155"/>
      <c r="H35" s="155"/>
      <c r="I35" s="72" t="s">
        <v>167</v>
      </c>
      <c r="J35" s="72" t="s">
        <v>168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2.75" customHeight="1">
      <c r="A36" s="48"/>
      <c r="B36" s="155" t="s">
        <v>178</v>
      </c>
      <c r="C36" s="155"/>
      <c r="D36" s="155"/>
      <c r="E36" s="155"/>
      <c r="F36" s="155"/>
      <c r="G36" s="155"/>
      <c r="H36" s="155"/>
      <c r="I36" s="155"/>
      <c r="J36" s="73">
        <f>J31</f>
        <v>18.770022727272728</v>
      </c>
      <c r="K36" s="17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2.75" customHeight="1">
      <c r="A37" s="48"/>
      <c r="B37" s="72" t="s">
        <v>140</v>
      </c>
      <c r="C37" s="148" t="s">
        <v>179</v>
      </c>
      <c r="D37" s="148"/>
      <c r="E37" s="148"/>
      <c r="F37" s="148"/>
      <c r="G37" s="148"/>
      <c r="H37" s="148"/>
      <c r="I37" s="74">
        <f>1/12</f>
        <v>8.3333333333333329E-2</v>
      </c>
      <c r="J37" s="75">
        <f>$J$36*I37</f>
        <v>1.5641685606060607</v>
      </c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2.75" customHeight="1">
      <c r="A38" s="48"/>
      <c r="B38" s="72" t="s">
        <v>142</v>
      </c>
      <c r="C38" s="148" t="s">
        <v>180</v>
      </c>
      <c r="D38" s="148"/>
      <c r="E38" s="148"/>
      <c r="F38" s="148"/>
      <c r="G38" s="148"/>
      <c r="H38" s="148"/>
      <c r="I38" s="74">
        <f>((1/12)+(1/12)/3)</f>
        <v>0.1111111111111111</v>
      </c>
      <c r="J38" s="75">
        <f>$J$36*I38</f>
        <v>2.0855580808080809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181</v>
      </c>
      <c r="C39" s="155"/>
      <c r="D39" s="155"/>
      <c r="E39" s="155"/>
      <c r="F39" s="155"/>
      <c r="G39" s="155"/>
      <c r="H39" s="155"/>
      <c r="I39" s="76">
        <f>I37+I38</f>
        <v>0.19444444444444442</v>
      </c>
      <c r="J39" s="77">
        <f>SUM(J37:J38)</f>
        <v>3.6497266414141416</v>
      </c>
      <c r="K39" s="69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78"/>
      <c r="C40" s="79"/>
      <c r="D40" s="79"/>
      <c r="E40" s="79"/>
      <c r="F40" s="79"/>
      <c r="G40" s="79"/>
      <c r="H40" s="79"/>
      <c r="I40" s="80"/>
      <c r="J40" s="81"/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4.25" customHeight="1">
      <c r="A41" s="48"/>
      <c r="B41" s="155" t="s">
        <v>182</v>
      </c>
      <c r="C41" s="155"/>
      <c r="D41" s="155"/>
      <c r="E41" s="155"/>
      <c r="F41" s="155"/>
      <c r="G41" s="155"/>
      <c r="H41" s="155"/>
      <c r="I41" s="72" t="s">
        <v>167</v>
      </c>
      <c r="J41" s="72" t="s">
        <v>168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155" t="s">
        <v>183</v>
      </c>
      <c r="C42" s="155"/>
      <c r="D42" s="155"/>
      <c r="E42" s="155"/>
      <c r="F42" s="155"/>
      <c r="G42" s="155"/>
      <c r="H42" s="155"/>
      <c r="I42" s="155"/>
      <c r="J42" s="82">
        <f>J31+J39</f>
        <v>22.419749368686869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4.25" customHeight="1">
      <c r="A43" s="48"/>
      <c r="B43" s="72" t="s">
        <v>140</v>
      </c>
      <c r="C43" s="148" t="s">
        <v>184</v>
      </c>
      <c r="D43" s="148"/>
      <c r="E43" s="148"/>
      <c r="F43" s="148"/>
      <c r="G43" s="148"/>
      <c r="H43" s="148"/>
      <c r="I43" s="74">
        <v>0.2</v>
      </c>
      <c r="J43" s="75">
        <f t="shared" ref="J43:J50" si="0">$J$42*I43</f>
        <v>4.483949873737374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2.75" customHeight="1">
      <c r="A44" s="48"/>
      <c r="B44" s="72" t="s">
        <v>142</v>
      </c>
      <c r="C44" s="148" t="s">
        <v>185</v>
      </c>
      <c r="D44" s="148"/>
      <c r="E44" s="148"/>
      <c r="F44" s="148"/>
      <c r="G44" s="148"/>
      <c r="H44" s="148"/>
      <c r="I44" s="74">
        <v>2.5000000000000001E-2</v>
      </c>
      <c r="J44" s="75">
        <f t="shared" si="0"/>
        <v>0.56049373421717175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145</v>
      </c>
      <c r="C45" s="148" t="s">
        <v>186</v>
      </c>
      <c r="D45" s="148"/>
      <c r="E45" s="148"/>
      <c r="F45" s="148"/>
      <c r="G45" s="148"/>
      <c r="H45" s="148"/>
      <c r="I45" s="83">
        <v>0</v>
      </c>
      <c r="J45" s="75">
        <f t="shared" si="0"/>
        <v>0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2.75" customHeight="1">
      <c r="A46" s="48"/>
      <c r="B46" s="72" t="s">
        <v>148</v>
      </c>
      <c r="C46" s="148" t="s">
        <v>187</v>
      </c>
      <c r="D46" s="148"/>
      <c r="E46" s="148"/>
      <c r="F46" s="148"/>
      <c r="G46" s="148"/>
      <c r="H46" s="148"/>
      <c r="I46" s="74">
        <v>1.4999999999999999E-2</v>
      </c>
      <c r="J46" s="75">
        <f t="shared" si="0"/>
        <v>0.33629624053030305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173</v>
      </c>
      <c r="C47" s="148" t="s">
        <v>188</v>
      </c>
      <c r="D47" s="148"/>
      <c r="E47" s="148"/>
      <c r="F47" s="148"/>
      <c r="G47" s="148"/>
      <c r="H47" s="148"/>
      <c r="I47" s="74">
        <v>0.01</v>
      </c>
      <c r="J47" s="75">
        <f t="shared" si="0"/>
        <v>0.2241974936868687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72" t="s">
        <v>189</v>
      </c>
      <c r="C48" s="148" t="s">
        <v>190</v>
      </c>
      <c r="D48" s="148"/>
      <c r="E48" s="148"/>
      <c r="F48" s="148"/>
      <c r="G48" s="148"/>
      <c r="H48" s="148"/>
      <c r="I48" s="74">
        <v>6.0000000000000001E-3</v>
      </c>
      <c r="J48" s="75">
        <f t="shared" si="0"/>
        <v>0.13451849621212122</v>
      </c>
      <c r="K48" s="17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72" t="s">
        <v>191</v>
      </c>
      <c r="C49" s="148" t="s">
        <v>192</v>
      </c>
      <c r="D49" s="148"/>
      <c r="E49" s="148"/>
      <c r="F49" s="148"/>
      <c r="G49" s="148"/>
      <c r="H49" s="148"/>
      <c r="I49" s="74">
        <v>2E-3</v>
      </c>
      <c r="J49" s="75">
        <f t="shared" si="0"/>
        <v>4.4839498737373737E-2</v>
      </c>
      <c r="K49" s="17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4.25" customHeight="1">
      <c r="A50" s="48"/>
      <c r="B50" s="72" t="s">
        <v>193</v>
      </c>
      <c r="C50" s="148" t="s">
        <v>194</v>
      </c>
      <c r="D50" s="148"/>
      <c r="E50" s="148"/>
      <c r="F50" s="148"/>
      <c r="G50" s="148"/>
      <c r="H50" s="148"/>
      <c r="I50" s="74">
        <v>0.08</v>
      </c>
      <c r="J50" s="75">
        <f t="shared" si="0"/>
        <v>1.7935799494949496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4.25" customHeight="1">
      <c r="A51" s="48"/>
      <c r="B51" s="155" t="s">
        <v>195</v>
      </c>
      <c r="C51" s="155"/>
      <c r="D51" s="155"/>
      <c r="E51" s="155"/>
      <c r="F51" s="155"/>
      <c r="G51" s="155"/>
      <c r="H51" s="155"/>
      <c r="I51" s="76">
        <f>SUM(I43:I50)</f>
        <v>0.33800000000000002</v>
      </c>
      <c r="J51" s="77">
        <f>SUM(J43:J50)</f>
        <v>7.5778752866161616</v>
      </c>
      <c r="K51" s="69"/>
      <c r="L51" s="17"/>
      <c r="M51" s="17"/>
      <c r="N51" s="17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4.25" customHeight="1">
      <c r="A52" s="48"/>
      <c r="B52" s="16"/>
      <c r="C52" s="70"/>
      <c r="D52" s="70"/>
      <c r="E52" s="70"/>
      <c r="F52" s="70"/>
      <c r="G52" s="70"/>
      <c r="H52" s="70"/>
      <c r="I52" s="84"/>
      <c r="J52" s="85"/>
      <c r="K52" s="69"/>
      <c r="L52" s="17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2.75" customHeight="1">
      <c r="A53" s="48"/>
      <c r="B53" s="153" t="s">
        <v>196</v>
      </c>
      <c r="C53" s="153"/>
      <c r="D53" s="153"/>
      <c r="E53" s="153"/>
      <c r="F53" s="153"/>
      <c r="G53" s="153"/>
      <c r="H53" s="153"/>
      <c r="I53" s="86"/>
      <c r="J53" s="64" t="s">
        <v>168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2.75" customHeight="1">
      <c r="A54" s="87"/>
      <c r="B54" s="64" t="s">
        <v>140</v>
      </c>
      <c r="C54" s="154" t="s">
        <v>197</v>
      </c>
      <c r="D54" s="154"/>
      <c r="E54" s="154"/>
      <c r="F54" s="154"/>
      <c r="G54" s="154"/>
      <c r="H54" s="154"/>
      <c r="I54" s="88"/>
      <c r="J54" s="65">
        <v>0</v>
      </c>
      <c r="K54" s="89"/>
      <c r="L54" s="89"/>
      <c r="M54" s="89"/>
      <c r="N54" s="89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spans="1:26" ht="14.25" customHeight="1">
      <c r="A55" s="48"/>
      <c r="B55" s="64" t="s">
        <v>142</v>
      </c>
      <c r="C55" s="154" t="s">
        <v>198</v>
      </c>
      <c r="D55" s="154"/>
      <c r="E55" s="154"/>
      <c r="F55" s="154"/>
      <c r="G55" s="154"/>
      <c r="H55" s="154"/>
      <c r="I55" s="65"/>
      <c r="J55" s="65">
        <v>0</v>
      </c>
      <c r="K55" s="17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64" t="s">
        <v>145</v>
      </c>
      <c r="C56" s="154" t="s">
        <v>199</v>
      </c>
      <c r="D56" s="154"/>
      <c r="E56" s="154"/>
      <c r="F56" s="154"/>
      <c r="G56" s="154"/>
      <c r="H56" s="154"/>
      <c r="I56" s="65"/>
      <c r="J56" s="65">
        <v>0</v>
      </c>
      <c r="K56" s="17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64" t="s">
        <v>148</v>
      </c>
      <c r="C57" s="154" t="s">
        <v>200</v>
      </c>
      <c r="D57" s="154"/>
      <c r="E57" s="154"/>
      <c r="F57" s="154"/>
      <c r="G57" s="154"/>
      <c r="H57" s="154"/>
      <c r="I57" s="115"/>
      <c r="J57" s="115">
        <v>0</v>
      </c>
      <c r="K57" s="91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64" t="s">
        <v>173</v>
      </c>
      <c r="C58" s="154" t="s">
        <v>201</v>
      </c>
      <c r="D58" s="154"/>
      <c r="E58" s="154"/>
      <c r="F58" s="154"/>
      <c r="G58" s="154"/>
      <c r="H58" s="154"/>
      <c r="I58" s="115">
        <v>0</v>
      </c>
      <c r="J58" s="115">
        <v>0</v>
      </c>
      <c r="K58" s="113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64" t="s">
        <v>189</v>
      </c>
      <c r="C59" s="154" t="s">
        <v>202</v>
      </c>
      <c r="D59" s="154"/>
      <c r="E59" s="154"/>
      <c r="F59" s="154"/>
      <c r="G59" s="154"/>
      <c r="H59" s="154"/>
      <c r="I59" s="115">
        <v>0</v>
      </c>
      <c r="J59" s="115">
        <v>0</v>
      </c>
      <c r="K59" s="92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153" t="s">
        <v>203</v>
      </c>
      <c r="C60" s="153"/>
      <c r="D60" s="153"/>
      <c r="E60" s="153"/>
      <c r="F60" s="153"/>
      <c r="G60" s="153"/>
      <c r="H60" s="153"/>
      <c r="I60" s="153"/>
      <c r="J60" s="68">
        <f>SUM(J54:J59)</f>
        <v>0</v>
      </c>
      <c r="K60" s="69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16"/>
      <c r="C61" s="70"/>
      <c r="D61" s="70"/>
      <c r="E61" s="70"/>
      <c r="F61" s="70"/>
      <c r="G61" s="70"/>
      <c r="H61" s="70"/>
      <c r="I61" s="84"/>
      <c r="J61" s="85"/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147" t="s">
        <v>204</v>
      </c>
      <c r="C62" s="147"/>
      <c r="D62" s="147"/>
      <c r="E62" s="147"/>
      <c r="F62" s="147"/>
      <c r="G62" s="147"/>
      <c r="H62" s="147"/>
      <c r="I62" s="147"/>
      <c r="J62" s="147"/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2.75" customHeight="1">
      <c r="A63" s="48"/>
      <c r="B63" s="155" t="s">
        <v>205</v>
      </c>
      <c r="C63" s="155"/>
      <c r="D63" s="155"/>
      <c r="E63" s="155"/>
      <c r="F63" s="155"/>
      <c r="G63" s="155"/>
      <c r="H63" s="155"/>
      <c r="I63" s="155"/>
      <c r="J63" s="72" t="s">
        <v>168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2.75" customHeight="1">
      <c r="A64" s="48"/>
      <c r="B64" s="72" t="s">
        <v>206</v>
      </c>
      <c r="C64" s="148" t="s">
        <v>207</v>
      </c>
      <c r="D64" s="148"/>
      <c r="E64" s="148"/>
      <c r="F64" s="148"/>
      <c r="G64" s="148"/>
      <c r="H64" s="148"/>
      <c r="I64" s="148"/>
      <c r="J64" s="75">
        <f>J39</f>
        <v>3.6497266414141416</v>
      </c>
      <c r="K64" s="17"/>
      <c r="L64" s="17"/>
      <c r="M64" s="17"/>
      <c r="N64" s="17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72" t="s">
        <v>208</v>
      </c>
      <c r="C65" s="148" t="s">
        <v>209</v>
      </c>
      <c r="D65" s="148"/>
      <c r="E65" s="148"/>
      <c r="F65" s="148"/>
      <c r="G65" s="148"/>
      <c r="H65" s="148"/>
      <c r="I65" s="148"/>
      <c r="J65" s="75">
        <f>J51</f>
        <v>7.5778752866161616</v>
      </c>
      <c r="K65" s="17"/>
      <c r="L65" s="17"/>
      <c r="M65" s="17"/>
      <c r="N65" s="17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72" t="s">
        <v>210</v>
      </c>
      <c r="C66" s="148" t="s">
        <v>211</v>
      </c>
      <c r="D66" s="148"/>
      <c r="E66" s="148"/>
      <c r="F66" s="148"/>
      <c r="G66" s="148"/>
      <c r="H66" s="148"/>
      <c r="I66" s="148"/>
      <c r="J66" s="75">
        <f>J60</f>
        <v>0</v>
      </c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87"/>
      <c r="B67" s="155" t="s">
        <v>212</v>
      </c>
      <c r="C67" s="155"/>
      <c r="D67" s="155"/>
      <c r="E67" s="155"/>
      <c r="F67" s="155"/>
      <c r="G67" s="155"/>
      <c r="H67" s="155"/>
      <c r="I67" s="155"/>
      <c r="J67" s="77">
        <f>SUM(J64:J66)</f>
        <v>11.227601928030303</v>
      </c>
      <c r="K67" s="69"/>
      <c r="L67" s="89"/>
      <c r="M67" s="89"/>
      <c r="N67" s="89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spans="1:26" ht="14.25" customHeight="1">
      <c r="A68" s="48"/>
      <c r="B68" s="156"/>
      <c r="C68" s="156"/>
      <c r="D68" s="156"/>
      <c r="E68" s="156"/>
      <c r="F68" s="156"/>
      <c r="G68" s="156"/>
      <c r="H68" s="156"/>
      <c r="I68" s="156"/>
      <c r="J68" s="156"/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93"/>
      <c r="C69" s="93"/>
      <c r="D69" s="93"/>
      <c r="E69" s="93"/>
      <c r="F69" s="93"/>
      <c r="G69" s="93"/>
      <c r="H69" s="93"/>
      <c r="I69" s="93"/>
      <c r="J69" s="93"/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147" t="s">
        <v>213</v>
      </c>
      <c r="C70" s="147"/>
      <c r="D70" s="147"/>
      <c r="E70" s="147"/>
      <c r="F70" s="147"/>
      <c r="G70" s="147"/>
      <c r="H70" s="147"/>
      <c r="I70" s="147"/>
      <c r="J70" s="147"/>
      <c r="K70" s="17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>
        <v>3</v>
      </c>
      <c r="C71" s="155" t="s">
        <v>214</v>
      </c>
      <c r="D71" s="155"/>
      <c r="E71" s="155"/>
      <c r="F71" s="155"/>
      <c r="G71" s="155"/>
      <c r="H71" s="155"/>
      <c r="I71" s="72" t="s">
        <v>167</v>
      </c>
      <c r="J71" s="72" t="s">
        <v>168</v>
      </c>
      <c r="K71" s="17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155" t="s">
        <v>178</v>
      </c>
      <c r="C72" s="155"/>
      <c r="D72" s="155"/>
      <c r="E72" s="155"/>
      <c r="F72" s="155"/>
      <c r="G72" s="155"/>
      <c r="H72" s="155"/>
      <c r="I72" s="155"/>
      <c r="J72" s="82">
        <f>J31</f>
        <v>18.770022727272728</v>
      </c>
      <c r="K72" s="17"/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140</v>
      </c>
      <c r="C73" s="148" t="s">
        <v>215</v>
      </c>
      <c r="D73" s="148"/>
      <c r="E73" s="148"/>
      <c r="F73" s="148"/>
      <c r="G73" s="148"/>
      <c r="H73" s="148"/>
      <c r="I73" s="74">
        <f>((1/12)*0.05)</f>
        <v>4.1666666666666666E-3</v>
      </c>
      <c r="J73" s="75">
        <f>$J$72*I73</f>
        <v>7.8208428030303034E-2</v>
      </c>
      <c r="K73" s="69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72" t="s">
        <v>142</v>
      </c>
      <c r="C74" s="148" t="s">
        <v>216</v>
      </c>
      <c r="D74" s="148"/>
      <c r="E74" s="148"/>
      <c r="F74" s="148"/>
      <c r="G74" s="148"/>
      <c r="H74" s="148"/>
      <c r="I74" s="74">
        <f>I73*0.08</f>
        <v>3.3333333333333332E-4</v>
      </c>
      <c r="J74" s="75">
        <f>$J$72*I74</f>
        <v>6.2566742424242424E-3</v>
      </c>
      <c r="K74" s="69"/>
      <c r="L74" s="17"/>
      <c r="M74" s="17"/>
      <c r="N74" s="17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72" t="s">
        <v>145</v>
      </c>
      <c r="C75" s="148" t="s">
        <v>217</v>
      </c>
      <c r="D75" s="148"/>
      <c r="E75" s="148"/>
      <c r="F75" s="148"/>
      <c r="G75" s="148"/>
      <c r="H75" s="148"/>
      <c r="I75" s="74">
        <f>(5/30)/12</f>
        <v>1.3888888888888888E-2</v>
      </c>
      <c r="J75" s="75">
        <f>$J$72*I75</f>
        <v>0.26069476010101011</v>
      </c>
      <c r="K75" s="94" t="s">
        <v>218</v>
      </c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72" t="s">
        <v>148</v>
      </c>
      <c r="C76" s="148" t="s">
        <v>219</v>
      </c>
      <c r="D76" s="148"/>
      <c r="E76" s="148"/>
      <c r="F76" s="148"/>
      <c r="G76" s="148"/>
      <c r="H76" s="148"/>
      <c r="I76" s="74">
        <f>I75*I51</f>
        <v>4.6944444444444447E-3</v>
      </c>
      <c r="J76" s="75">
        <f>$J$72*I76</f>
        <v>8.8114828914141421E-2</v>
      </c>
      <c r="K76" s="95"/>
      <c r="L76" s="17"/>
      <c r="M76" s="17"/>
      <c r="N76" s="17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17"/>
      <c r="B77" s="72" t="s">
        <v>173</v>
      </c>
      <c r="C77" s="148" t="s">
        <v>220</v>
      </c>
      <c r="D77" s="148"/>
      <c r="E77" s="148"/>
      <c r="F77" s="148"/>
      <c r="G77" s="148"/>
      <c r="H77" s="148"/>
      <c r="I77" s="74">
        <f>(0.4*0.08)</f>
        <v>3.2000000000000001E-2</v>
      </c>
      <c r="J77" s="75">
        <f>$J$72*I77</f>
        <v>0.60064072727272733</v>
      </c>
      <c r="K77" s="69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>
      <c r="A78" s="48"/>
      <c r="B78" s="155" t="s">
        <v>221</v>
      </c>
      <c r="C78" s="155"/>
      <c r="D78" s="155"/>
      <c r="E78" s="155"/>
      <c r="F78" s="155"/>
      <c r="G78" s="155"/>
      <c r="H78" s="155"/>
      <c r="I78" s="76">
        <f>SUM(I73:I77)</f>
        <v>5.5083333333333331E-2</v>
      </c>
      <c r="J78" s="77">
        <f>SUM(J73:J77)</f>
        <v>1.0339154185606061</v>
      </c>
      <c r="K78" s="69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87"/>
      <c r="B79" s="157"/>
      <c r="C79" s="157"/>
      <c r="D79" s="157"/>
      <c r="E79" s="157"/>
      <c r="F79" s="157"/>
      <c r="G79" s="157"/>
      <c r="H79" s="157"/>
      <c r="I79" s="157"/>
      <c r="J79" s="157"/>
      <c r="K79" s="89"/>
      <c r="L79" s="89"/>
      <c r="M79" s="89"/>
      <c r="N79" s="89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spans="1:26" ht="14.25" customHeight="1">
      <c r="A80" s="87"/>
      <c r="B80" s="70"/>
      <c r="C80" s="70"/>
      <c r="D80" s="70"/>
      <c r="E80" s="70"/>
      <c r="F80" s="70"/>
      <c r="G80" s="70"/>
      <c r="H80" s="70"/>
      <c r="I80" s="70"/>
      <c r="J80" s="70"/>
      <c r="K80" s="89"/>
      <c r="L80" s="89"/>
      <c r="M80" s="89"/>
      <c r="N80" s="89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spans="1:26" ht="14.25" customHeight="1">
      <c r="A81" s="48"/>
      <c r="B81" s="147" t="s">
        <v>222</v>
      </c>
      <c r="C81" s="147"/>
      <c r="D81" s="147"/>
      <c r="E81" s="147"/>
      <c r="F81" s="147"/>
      <c r="G81" s="147"/>
      <c r="H81" s="147"/>
      <c r="I81" s="147"/>
      <c r="J81" s="147"/>
      <c r="K81" s="1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17"/>
      <c r="B82" s="155" t="s">
        <v>223</v>
      </c>
      <c r="C82" s="155"/>
      <c r="D82" s="155"/>
      <c r="E82" s="155"/>
      <c r="F82" s="155"/>
      <c r="G82" s="155"/>
      <c r="H82" s="155"/>
      <c r="I82" s="72" t="s">
        <v>167</v>
      </c>
      <c r="J82" s="72" t="s">
        <v>168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>
      <c r="A83" s="48"/>
      <c r="B83" s="163" t="s">
        <v>178</v>
      </c>
      <c r="C83" s="163"/>
      <c r="D83" s="163"/>
      <c r="E83" s="163"/>
      <c r="F83" s="163"/>
      <c r="G83" s="163"/>
      <c r="H83" s="163"/>
      <c r="I83" s="163"/>
      <c r="J83" s="96">
        <f>J31</f>
        <v>18.770022727272728</v>
      </c>
      <c r="K83" s="17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25" customHeight="1">
      <c r="A84" s="48"/>
      <c r="B84" s="72" t="s">
        <v>140</v>
      </c>
      <c r="C84" s="148" t="s">
        <v>224</v>
      </c>
      <c r="D84" s="148"/>
      <c r="E84" s="148"/>
      <c r="F84" s="148"/>
      <c r="G84" s="148"/>
      <c r="H84" s="148"/>
      <c r="I84" s="74">
        <f>I38/12</f>
        <v>9.2592592592592587E-3</v>
      </c>
      <c r="J84" s="75">
        <f t="shared" ref="J84:J89" si="1">$J$83*I84</f>
        <v>0.17379650673400673</v>
      </c>
      <c r="K84" s="97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2.75" customHeight="1">
      <c r="A85" s="48"/>
      <c r="B85" s="72" t="s">
        <v>142</v>
      </c>
      <c r="C85" s="148" t="s">
        <v>225</v>
      </c>
      <c r="D85" s="148"/>
      <c r="E85" s="148"/>
      <c r="F85" s="148"/>
      <c r="G85" s="148"/>
      <c r="H85" s="148"/>
      <c r="I85" s="74">
        <f>(5.96/30)*(1/12)</f>
        <v>1.6555555555555553E-2</v>
      </c>
      <c r="J85" s="75">
        <f t="shared" si="1"/>
        <v>0.31074815404040401</v>
      </c>
      <c r="K85" s="97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145</v>
      </c>
      <c r="C86" s="148" t="s">
        <v>226</v>
      </c>
      <c r="D86" s="148"/>
      <c r="E86" s="148"/>
      <c r="F86" s="148"/>
      <c r="G86" s="148"/>
      <c r="H86" s="148"/>
      <c r="I86" s="74">
        <f>(5/30)/12*0.015</f>
        <v>2.0833333333333332E-4</v>
      </c>
      <c r="J86" s="75">
        <f t="shared" si="1"/>
        <v>3.9104214015151517E-3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2.75" customHeight="1">
      <c r="A87" s="48"/>
      <c r="B87" s="72" t="s">
        <v>148</v>
      </c>
      <c r="C87" s="151" t="s">
        <v>227</v>
      </c>
      <c r="D87" s="151"/>
      <c r="E87" s="151"/>
      <c r="F87" s="151"/>
      <c r="G87" s="151"/>
      <c r="H87" s="151"/>
      <c r="I87" s="74">
        <f>(15/30)/12*0.0078</f>
        <v>3.2499999999999999E-4</v>
      </c>
      <c r="J87" s="75">
        <f t="shared" si="1"/>
        <v>6.1002573863636368E-3</v>
      </c>
      <c r="K87" s="69"/>
      <c r="L87" s="17"/>
      <c r="M87" s="17"/>
      <c r="N87" s="17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72" t="s">
        <v>173</v>
      </c>
      <c r="C88" s="148" t="s">
        <v>228</v>
      </c>
      <c r="D88" s="148"/>
      <c r="E88" s="148"/>
      <c r="F88" s="148"/>
      <c r="G88" s="148"/>
      <c r="H88" s="148"/>
      <c r="I88" s="74">
        <f>(0.0144*0.1*0.4509*6/12)</f>
        <v>3.2464800000000003E-4</v>
      </c>
      <c r="J88" s="75">
        <f t="shared" si="1"/>
        <v>6.0936503383636374E-3</v>
      </c>
      <c r="K88" s="69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72" t="s">
        <v>189</v>
      </c>
      <c r="C89" s="159" t="s">
        <v>229</v>
      </c>
      <c r="D89" s="159"/>
      <c r="E89" s="159"/>
      <c r="F89" s="159"/>
      <c r="G89" s="159"/>
      <c r="H89" s="159"/>
      <c r="I89" s="74">
        <f>SUM(I84:I88)*I51</f>
        <v>9.0154050980740738E-3</v>
      </c>
      <c r="J89" s="75">
        <f t="shared" si="1"/>
        <v>0.16921935858642079</v>
      </c>
      <c r="K89" s="69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87"/>
      <c r="B90" s="155" t="s">
        <v>230</v>
      </c>
      <c r="C90" s="155"/>
      <c r="D90" s="155"/>
      <c r="E90" s="155"/>
      <c r="F90" s="155"/>
      <c r="G90" s="155"/>
      <c r="H90" s="155"/>
      <c r="I90" s="76">
        <f>SUM(I84:I89)</f>
        <v>3.5688201246222219E-2</v>
      </c>
      <c r="J90" s="77">
        <f>SUM(J84:J89)</f>
        <v>0.66986834848707399</v>
      </c>
      <c r="K90" s="69"/>
      <c r="L90" s="89"/>
      <c r="M90" s="89"/>
      <c r="N90" s="89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spans="1:26" ht="16.5" customHeight="1">
      <c r="A91" s="48"/>
      <c r="B91" s="160"/>
      <c r="C91" s="160"/>
      <c r="D91" s="160"/>
      <c r="E91" s="160"/>
      <c r="F91" s="160"/>
      <c r="G91" s="160"/>
      <c r="H91" s="160"/>
      <c r="I91" s="160"/>
      <c r="J91" s="160"/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2.75" customHeight="1">
      <c r="A92" s="48"/>
      <c r="B92" s="155" t="s">
        <v>231</v>
      </c>
      <c r="C92" s="155"/>
      <c r="D92" s="155"/>
      <c r="E92" s="155"/>
      <c r="F92" s="155"/>
      <c r="G92" s="155"/>
      <c r="H92" s="155"/>
      <c r="I92" s="72" t="s">
        <v>167</v>
      </c>
      <c r="J92" s="72" t="s">
        <v>168</v>
      </c>
      <c r="K92" s="17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2.75" customHeight="1">
      <c r="A93" s="48"/>
      <c r="B93" s="158" t="s">
        <v>178</v>
      </c>
      <c r="C93" s="158"/>
      <c r="D93" s="158"/>
      <c r="E93" s="158"/>
      <c r="F93" s="158"/>
      <c r="G93" s="158"/>
      <c r="H93" s="158"/>
      <c r="I93" s="158"/>
      <c r="J93" s="98">
        <f>J31</f>
        <v>18.770022727272728</v>
      </c>
      <c r="K93" s="17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2.75" customHeight="1">
      <c r="A94" s="48"/>
      <c r="B94" s="72" t="s">
        <v>140</v>
      </c>
      <c r="C94" s="148" t="s">
        <v>232</v>
      </c>
      <c r="D94" s="148"/>
      <c r="E94" s="148"/>
      <c r="F94" s="148"/>
      <c r="G94" s="148"/>
      <c r="H94" s="148"/>
      <c r="I94" s="74"/>
      <c r="J94" s="75">
        <v>0</v>
      </c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155" t="s">
        <v>233</v>
      </c>
      <c r="C95" s="155"/>
      <c r="D95" s="155"/>
      <c r="E95" s="155"/>
      <c r="F95" s="155"/>
      <c r="G95" s="155"/>
      <c r="H95" s="155"/>
      <c r="I95" s="76"/>
      <c r="J95" s="77">
        <f>J94</f>
        <v>0</v>
      </c>
      <c r="K95" s="69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6.5" customHeight="1">
      <c r="A96" s="48"/>
      <c r="B96" s="99"/>
      <c r="C96" s="99"/>
      <c r="D96" s="99"/>
      <c r="E96" s="99"/>
      <c r="F96" s="99"/>
      <c r="G96" s="99"/>
      <c r="H96" s="99"/>
      <c r="I96" s="99"/>
      <c r="J96" s="99"/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147" t="s">
        <v>234</v>
      </c>
      <c r="C97" s="147"/>
      <c r="D97" s="147"/>
      <c r="E97" s="147"/>
      <c r="F97" s="147"/>
      <c r="G97" s="147"/>
      <c r="H97" s="147"/>
      <c r="I97" s="147"/>
      <c r="J97" s="147"/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2.75" customHeight="1">
      <c r="A98" s="48"/>
      <c r="B98" s="155" t="s">
        <v>235</v>
      </c>
      <c r="C98" s="155"/>
      <c r="D98" s="155"/>
      <c r="E98" s="155"/>
      <c r="F98" s="155"/>
      <c r="G98" s="155"/>
      <c r="H98" s="155"/>
      <c r="I98" s="155"/>
      <c r="J98" s="72" t="s">
        <v>168</v>
      </c>
      <c r="K98" s="17"/>
      <c r="L98" s="17"/>
      <c r="M98" s="17"/>
      <c r="N98" s="17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2.75" customHeight="1">
      <c r="A99" s="48"/>
      <c r="B99" s="72" t="s">
        <v>236</v>
      </c>
      <c r="C99" s="148" t="s">
        <v>225</v>
      </c>
      <c r="D99" s="148"/>
      <c r="E99" s="148"/>
      <c r="F99" s="148"/>
      <c r="G99" s="148"/>
      <c r="H99" s="148"/>
      <c r="I99" s="148"/>
      <c r="J99" s="75">
        <f>J90</f>
        <v>0.66986834848707399</v>
      </c>
      <c r="K99" s="17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4.25" customHeight="1">
      <c r="A100" s="48"/>
      <c r="B100" s="72" t="s">
        <v>237</v>
      </c>
      <c r="C100" s="148" t="s">
        <v>238</v>
      </c>
      <c r="D100" s="148"/>
      <c r="E100" s="148"/>
      <c r="F100" s="148"/>
      <c r="G100" s="148"/>
      <c r="H100" s="148"/>
      <c r="I100" s="148"/>
      <c r="J100" s="75">
        <f>J95</f>
        <v>0</v>
      </c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87"/>
      <c r="B101" s="155" t="s">
        <v>239</v>
      </c>
      <c r="C101" s="155"/>
      <c r="D101" s="155"/>
      <c r="E101" s="155"/>
      <c r="F101" s="155"/>
      <c r="G101" s="155"/>
      <c r="H101" s="155"/>
      <c r="I101" s="155"/>
      <c r="J101" s="77">
        <f>SUM(J99:J100)</f>
        <v>0.66986834848707399</v>
      </c>
      <c r="K101" s="69"/>
      <c r="L101" s="89"/>
      <c r="M101" s="89"/>
      <c r="N101" s="89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spans="1:26" ht="16.5" customHeight="1">
      <c r="A102" s="48"/>
      <c r="B102" s="99"/>
      <c r="C102" s="99"/>
      <c r="D102" s="99"/>
      <c r="E102" s="99"/>
      <c r="F102" s="99"/>
      <c r="G102" s="99"/>
      <c r="H102" s="99"/>
      <c r="I102" s="99"/>
      <c r="J102" s="99"/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6.5" customHeight="1">
      <c r="A103" s="48"/>
      <c r="B103" s="99"/>
      <c r="C103" s="99"/>
      <c r="D103" s="99"/>
      <c r="E103" s="99"/>
      <c r="F103" s="99"/>
      <c r="G103" s="99"/>
      <c r="H103" s="99"/>
      <c r="I103" s="99"/>
      <c r="J103" s="99"/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147" t="s">
        <v>240</v>
      </c>
      <c r="C104" s="147"/>
      <c r="D104" s="147"/>
      <c r="E104" s="147"/>
      <c r="F104" s="147"/>
      <c r="G104" s="147"/>
      <c r="H104" s="147"/>
      <c r="I104" s="147"/>
      <c r="J104" s="147"/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48"/>
      <c r="B105" s="72">
        <v>5</v>
      </c>
      <c r="C105" s="155" t="s">
        <v>241</v>
      </c>
      <c r="D105" s="155"/>
      <c r="E105" s="155"/>
      <c r="F105" s="155"/>
      <c r="G105" s="155"/>
      <c r="H105" s="155"/>
      <c r="I105" s="72"/>
      <c r="J105" s="72" t="s">
        <v>168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72" t="s">
        <v>140</v>
      </c>
      <c r="C106" s="148" t="s">
        <v>242</v>
      </c>
      <c r="D106" s="148"/>
      <c r="E106" s="148"/>
      <c r="F106" s="148"/>
      <c r="G106" s="148"/>
      <c r="H106" s="148"/>
      <c r="I106" s="75"/>
      <c r="J106" s="75"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72" t="s">
        <v>142</v>
      </c>
      <c r="C107" s="148" t="s">
        <v>243</v>
      </c>
      <c r="D107" s="148"/>
      <c r="E107" s="148"/>
      <c r="F107" s="148"/>
      <c r="G107" s="148"/>
      <c r="H107" s="148"/>
      <c r="I107" s="100"/>
      <c r="J107" s="75"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2.75" customHeight="1">
      <c r="A108" s="48"/>
      <c r="B108" s="101" t="s">
        <v>145</v>
      </c>
      <c r="C108" s="148" t="s">
        <v>244</v>
      </c>
      <c r="D108" s="148"/>
      <c r="E108" s="148"/>
      <c r="F108" s="148"/>
      <c r="G108" s="148"/>
      <c r="H108" s="148"/>
      <c r="I108" s="102"/>
      <c r="J108" s="75">
        <v>0</v>
      </c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101" t="s">
        <v>148</v>
      </c>
      <c r="C109" s="148" t="s">
        <v>245</v>
      </c>
      <c r="D109" s="148"/>
      <c r="E109" s="148"/>
      <c r="F109" s="148"/>
      <c r="G109" s="148"/>
      <c r="H109" s="148"/>
      <c r="I109" s="102"/>
      <c r="J109" s="75">
        <v>0</v>
      </c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155" t="s">
        <v>246</v>
      </c>
      <c r="C110" s="155"/>
      <c r="D110" s="155"/>
      <c r="E110" s="155"/>
      <c r="F110" s="155"/>
      <c r="G110" s="155"/>
      <c r="H110" s="155"/>
      <c r="I110" s="103"/>
      <c r="J110" s="77">
        <f>SUM(J106:J109)</f>
        <v>0</v>
      </c>
      <c r="K110" s="17"/>
      <c r="L110" s="17"/>
      <c r="M110" s="1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6.5" customHeight="1">
      <c r="A111" s="48"/>
      <c r="B111" s="161"/>
      <c r="C111" s="161"/>
      <c r="D111" s="161"/>
      <c r="E111" s="161"/>
      <c r="F111" s="161"/>
      <c r="G111" s="161"/>
      <c r="H111" s="161"/>
      <c r="I111" s="161"/>
      <c r="J111" s="161"/>
      <c r="K111" s="17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6.5" customHeight="1">
      <c r="A112" s="48"/>
      <c r="B112" s="99"/>
      <c r="C112" s="99"/>
      <c r="D112" s="99"/>
      <c r="E112" s="99"/>
      <c r="F112" s="99"/>
      <c r="G112" s="99"/>
      <c r="H112" s="99"/>
      <c r="I112" s="99"/>
      <c r="J112" s="99"/>
      <c r="K112" s="17"/>
      <c r="L112" s="17"/>
      <c r="M112" s="17"/>
      <c r="N112" s="17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147" t="s">
        <v>247</v>
      </c>
      <c r="C113" s="147"/>
      <c r="D113" s="147"/>
      <c r="E113" s="147"/>
      <c r="F113" s="147"/>
      <c r="G113" s="147"/>
      <c r="H113" s="147"/>
      <c r="I113" s="147"/>
      <c r="J113" s="147"/>
      <c r="K113" s="69"/>
      <c r="L113" s="97"/>
      <c r="M113" s="97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>
        <v>6</v>
      </c>
      <c r="C114" s="155" t="s">
        <v>248</v>
      </c>
      <c r="D114" s="155"/>
      <c r="E114" s="155"/>
      <c r="F114" s="155"/>
      <c r="G114" s="155"/>
      <c r="H114" s="155"/>
      <c r="I114" s="72" t="s">
        <v>167</v>
      </c>
      <c r="J114" s="72" t="s">
        <v>168</v>
      </c>
      <c r="K114" s="69"/>
      <c r="L114" s="17"/>
      <c r="M114" s="17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2.75" customHeight="1">
      <c r="A115" s="48"/>
      <c r="B115" s="72" t="s">
        <v>140</v>
      </c>
      <c r="C115" s="148" t="s">
        <v>249</v>
      </c>
      <c r="D115" s="148"/>
      <c r="E115" s="148"/>
      <c r="F115" s="148"/>
      <c r="G115" s="148"/>
      <c r="H115" s="148"/>
      <c r="I115" s="83">
        <v>0</v>
      </c>
      <c r="J115" s="75">
        <f>J132*I115</f>
        <v>0</v>
      </c>
      <c r="K115" s="104"/>
      <c r="L115" s="53"/>
      <c r="M115" s="53"/>
      <c r="N115" s="69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142</v>
      </c>
      <c r="C116" s="148" t="s">
        <v>250</v>
      </c>
      <c r="D116" s="148"/>
      <c r="E116" s="148"/>
      <c r="F116" s="148"/>
      <c r="G116" s="148"/>
      <c r="H116" s="148"/>
      <c r="I116" s="83">
        <v>0</v>
      </c>
      <c r="J116" s="75">
        <f>(J132+J115)*I116</f>
        <v>0</v>
      </c>
      <c r="K116" s="104"/>
      <c r="L116" s="53"/>
      <c r="M116" s="53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145</v>
      </c>
      <c r="C117" s="155" t="s">
        <v>251</v>
      </c>
      <c r="D117" s="155"/>
      <c r="E117" s="155"/>
      <c r="F117" s="155"/>
      <c r="G117" s="155"/>
      <c r="H117" s="155"/>
      <c r="I117" s="74"/>
      <c r="J117" s="75"/>
      <c r="K117" s="53"/>
      <c r="L117" s="53"/>
      <c r="M117" s="53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 t="s">
        <v>252</v>
      </c>
      <c r="C118" s="148" t="s">
        <v>253</v>
      </c>
      <c r="D118" s="148"/>
      <c r="E118" s="148"/>
      <c r="F118" s="148"/>
      <c r="G118" s="148"/>
      <c r="H118" s="148"/>
      <c r="I118" s="83">
        <v>0</v>
      </c>
      <c r="J118" s="75">
        <f>(($J$132+$J$115+$J$116)/(1-($I$118+$I$119+$I$120))*I118)</f>
        <v>0</v>
      </c>
      <c r="K118" s="104"/>
      <c r="L118" s="69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72" t="s">
        <v>254</v>
      </c>
      <c r="C119" s="148" t="s">
        <v>255</v>
      </c>
      <c r="D119" s="148"/>
      <c r="E119" s="148"/>
      <c r="F119" s="148"/>
      <c r="G119" s="148"/>
      <c r="H119" s="148"/>
      <c r="I119" s="83">
        <v>0</v>
      </c>
      <c r="J119" s="75">
        <f>(($J$132+$J$115+$J$116)/(1-($I$118+$I$119+$I$120))*I119)</f>
        <v>0</v>
      </c>
      <c r="K119" s="69"/>
      <c r="L119" s="69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72" t="s">
        <v>256</v>
      </c>
      <c r="C120" s="148" t="s">
        <v>257</v>
      </c>
      <c r="D120" s="148"/>
      <c r="E120" s="148"/>
      <c r="F120" s="148"/>
      <c r="G120" s="148"/>
      <c r="H120" s="148"/>
      <c r="I120" s="74">
        <v>0.03</v>
      </c>
      <c r="J120" s="75">
        <f>(($J$132+$J$115+$J$116)/(1-($I$118+$I$119+$I$120))*I120)</f>
        <v>0.98045593058816638</v>
      </c>
      <c r="K120" s="69"/>
      <c r="L120" s="69"/>
      <c r="M120" s="17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72" t="s">
        <v>148</v>
      </c>
      <c r="C121" s="148" t="s">
        <v>245</v>
      </c>
      <c r="D121" s="148"/>
      <c r="E121" s="148"/>
      <c r="F121" s="148"/>
      <c r="G121" s="148"/>
      <c r="H121" s="148"/>
      <c r="I121" s="74"/>
      <c r="J121" s="75"/>
      <c r="K121" s="69"/>
      <c r="L121" s="69"/>
      <c r="M121" s="17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155" t="s">
        <v>258</v>
      </c>
      <c r="C122" s="155"/>
      <c r="D122" s="155"/>
      <c r="E122" s="155"/>
      <c r="F122" s="155"/>
      <c r="G122" s="155"/>
      <c r="H122" s="155"/>
      <c r="I122" s="105">
        <f>SUM(I115:I121)</f>
        <v>0.03</v>
      </c>
      <c r="J122" s="77">
        <f>(SUM(J115:J121))</f>
        <v>0.98045593058816638</v>
      </c>
      <c r="K122" s="69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70"/>
      <c r="C123" s="70"/>
      <c r="D123" s="70"/>
      <c r="E123" s="70"/>
      <c r="F123" s="70"/>
      <c r="G123" s="70"/>
      <c r="H123" s="70"/>
      <c r="I123" s="106"/>
      <c r="J123" s="73"/>
      <c r="K123" s="69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70"/>
      <c r="C124" s="70"/>
      <c r="D124" s="70"/>
      <c r="E124" s="70"/>
      <c r="F124" s="70"/>
      <c r="G124" s="70"/>
      <c r="H124" s="70"/>
      <c r="I124" s="106"/>
      <c r="J124" s="73"/>
      <c r="K124" s="69"/>
      <c r="L124" s="17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147" t="s">
        <v>259</v>
      </c>
      <c r="C125" s="147"/>
      <c r="D125" s="147"/>
      <c r="E125" s="147"/>
      <c r="F125" s="147"/>
      <c r="G125" s="147"/>
      <c r="H125" s="147"/>
      <c r="I125" s="147"/>
      <c r="J125" s="147"/>
      <c r="K125" s="17"/>
      <c r="L125" s="17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155" t="s">
        <v>260</v>
      </c>
      <c r="C126" s="155"/>
      <c r="D126" s="155"/>
      <c r="E126" s="155"/>
      <c r="F126" s="155"/>
      <c r="G126" s="155"/>
      <c r="H126" s="155"/>
      <c r="I126" s="155"/>
      <c r="J126" s="72" t="s">
        <v>168</v>
      </c>
      <c r="K126" s="17"/>
      <c r="L126" s="17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72" t="s">
        <v>140</v>
      </c>
      <c r="C127" s="148" t="str">
        <f>B21</f>
        <v>MÓDULO 1 - COMPOSIÇÃO DA REMUNERAÇÃO</v>
      </c>
      <c r="D127" s="148"/>
      <c r="E127" s="148"/>
      <c r="F127" s="148"/>
      <c r="G127" s="148"/>
      <c r="H127" s="148"/>
      <c r="I127" s="148"/>
      <c r="J127" s="75">
        <f>J31</f>
        <v>18.770022727272728</v>
      </c>
      <c r="K127" s="69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2.75" customHeight="1">
      <c r="A128" s="48"/>
      <c r="B128" s="72" t="s">
        <v>142</v>
      </c>
      <c r="C128" s="148" t="str">
        <f>B34</f>
        <v>MÓDULO 2 – ENCARGOS E BENEFÍCIOS ANUAIS, MENSAIS E DIÁRIOS</v>
      </c>
      <c r="D128" s="148"/>
      <c r="E128" s="148"/>
      <c r="F128" s="148"/>
      <c r="G128" s="148"/>
      <c r="H128" s="148"/>
      <c r="I128" s="148"/>
      <c r="J128" s="75">
        <f>J67</f>
        <v>11.227601928030303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72" t="s">
        <v>145</v>
      </c>
      <c r="C129" s="148" t="str">
        <f>B70</f>
        <v>MÓDULO 3 – PROVISÃO PARA RESCISÃO</v>
      </c>
      <c r="D129" s="148"/>
      <c r="E129" s="148"/>
      <c r="F129" s="148"/>
      <c r="G129" s="148"/>
      <c r="H129" s="148"/>
      <c r="I129" s="148"/>
      <c r="J129" s="75">
        <f>J78</f>
        <v>1.0339154185606061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72" t="s">
        <v>148</v>
      </c>
      <c r="C130" s="148" t="str">
        <f>B81</f>
        <v>MÓDULO 4 – CUSTO DE REPOSIÇÃO DO PROFISSIONAL AUSENTE</v>
      </c>
      <c r="D130" s="148"/>
      <c r="E130" s="148"/>
      <c r="F130" s="148"/>
      <c r="G130" s="148"/>
      <c r="H130" s="148"/>
      <c r="I130" s="148"/>
      <c r="J130" s="75">
        <f>J101</f>
        <v>0.66986834848707399</v>
      </c>
      <c r="K130" s="17"/>
      <c r="L130" s="69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72" t="s">
        <v>173</v>
      </c>
      <c r="C131" s="148" t="str">
        <f>B104</f>
        <v>MÓDULO 5 – INSUMOS DIVERSOS</v>
      </c>
      <c r="D131" s="148"/>
      <c r="E131" s="148"/>
      <c r="F131" s="148"/>
      <c r="G131" s="148"/>
      <c r="H131" s="148"/>
      <c r="I131" s="148"/>
      <c r="J131" s="75">
        <f>J110</f>
        <v>0</v>
      </c>
      <c r="K131" s="17"/>
      <c r="L131" s="69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72"/>
      <c r="C132" s="155" t="s">
        <v>261</v>
      </c>
      <c r="D132" s="155"/>
      <c r="E132" s="155"/>
      <c r="F132" s="155"/>
      <c r="G132" s="155"/>
      <c r="H132" s="155"/>
      <c r="I132" s="155"/>
      <c r="J132" s="77">
        <f>(SUM(J127:J131))</f>
        <v>31.701408422350713</v>
      </c>
      <c r="K132" s="17"/>
      <c r="L132" s="69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2.75" customHeight="1">
      <c r="A133" s="48"/>
      <c r="B133" s="72" t="s">
        <v>189</v>
      </c>
      <c r="C133" s="148" t="str">
        <f>B113</f>
        <v>MÓDULO 6 – CUSTOS INDIRETOS, TRIBUTOS E LUCRO</v>
      </c>
      <c r="D133" s="148"/>
      <c r="E133" s="148"/>
      <c r="F133" s="148"/>
      <c r="G133" s="148"/>
      <c r="H133" s="148"/>
      <c r="I133" s="148"/>
      <c r="J133" s="75">
        <f>J122</f>
        <v>0.98045593058816638</v>
      </c>
      <c r="K133" s="17"/>
      <c r="L133" s="17"/>
      <c r="M133" s="17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155" t="s">
        <v>273</v>
      </c>
      <c r="C134" s="155"/>
      <c r="D134" s="155"/>
      <c r="E134" s="155"/>
      <c r="F134" s="155"/>
      <c r="G134" s="155"/>
      <c r="H134" s="155"/>
      <c r="I134" s="155"/>
      <c r="J134" s="77">
        <f>(SUM(J132:J133))</f>
        <v>32.681864352938881</v>
      </c>
      <c r="K134" s="17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72"/>
      <c r="C135" s="158" t="s">
        <v>274</v>
      </c>
      <c r="D135" s="158"/>
      <c r="E135" s="158"/>
      <c r="F135" s="158"/>
      <c r="G135" s="158"/>
      <c r="H135" s="158"/>
      <c r="I135" s="101">
        <v>88</v>
      </c>
      <c r="J135" s="77">
        <f>J134*I135</f>
        <v>2876.0040630586213</v>
      </c>
      <c r="K135" s="17"/>
      <c r="L135" s="17"/>
      <c r="M135" s="17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53"/>
      <c r="C136" s="53"/>
      <c r="D136" s="53"/>
      <c r="E136" s="53"/>
      <c r="F136" s="53"/>
      <c r="G136" s="53"/>
      <c r="H136" s="53"/>
      <c r="I136" s="53"/>
      <c r="J136" s="107" t="s">
        <v>264</v>
      </c>
      <c r="K136" s="69"/>
      <c r="L136" s="69"/>
      <c r="M136" s="69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2.75" customHeight="1">
      <c r="A137" s="48"/>
      <c r="B137" s="53"/>
      <c r="C137" s="53"/>
      <c r="D137" s="53"/>
      <c r="E137" s="53"/>
      <c r="F137" s="53"/>
      <c r="G137" s="53"/>
      <c r="H137" s="53"/>
      <c r="I137" s="70"/>
      <c r="J137" s="71">
        <f>J134/J31</f>
        <v>1.7411734033466211</v>
      </c>
      <c r="K137" s="69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</sheetData>
  <sheetProtection password="C59B" sheet="1" objects="1" scenarios="1"/>
  <mergeCells count="124">
    <mergeCell ref="C131:I131"/>
    <mergeCell ref="C132:I132"/>
    <mergeCell ref="C133:I133"/>
    <mergeCell ref="B134:I134"/>
    <mergeCell ref="C135:H135"/>
    <mergeCell ref="C120:H120"/>
    <mergeCell ref="C121:H121"/>
    <mergeCell ref="B122:H122"/>
    <mergeCell ref="B125:J125"/>
    <mergeCell ref="B126:I126"/>
    <mergeCell ref="C127:I127"/>
    <mergeCell ref="C128:I128"/>
    <mergeCell ref="C129:I129"/>
    <mergeCell ref="C130:I130"/>
    <mergeCell ref="B110:H110"/>
    <mergeCell ref="B111:J111"/>
    <mergeCell ref="B113:J113"/>
    <mergeCell ref="C114:H114"/>
    <mergeCell ref="C115:H115"/>
    <mergeCell ref="C116:H116"/>
    <mergeCell ref="C117:H117"/>
    <mergeCell ref="C118:H118"/>
    <mergeCell ref="C119:H119"/>
    <mergeCell ref="C99:I99"/>
    <mergeCell ref="C100:I100"/>
    <mergeCell ref="B101:I101"/>
    <mergeCell ref="B104:J104"/>
    <mergeCell ref="C105:H105"/>
    <mergeCell ref="C106:H106"/>
    <mergeCell ref="C107:H107"/>
    <mergeCell ref="C108:H108"/>
    <mergeCell ref="C109:H109"/>
    <mergeCell ref="C89:H89"/>
    <mergeCell ref="B90:H90"/>
    <mergeCell ref="B91:J91"/>
    <mergeCell ref="B92:H92"/>
    <mergeCell ref="B93:I93"/>
    <mergeCell ref="C94:H94"/>
    <mergeCell ref="B95:H95"/>
    <mergeCell ref="B97:J97"/>
    <mergeCell ref="B98:I98"/>
    <mergeCell ref="B79:J79"/>
    <mergeCell ref="B81:J81"/>
    <mergeCell ref="B82:H82"/>
    <mergeCell ref="B83:I83"/>
    <mergeCell ref="C84:H84"/>
    <mergeCell ref="C85:H85"/>
    <mergeCell ref="C86:H86"/>
    <mergeCell ref="C87:H87"/>
    <mergeCell ref="C88:H88"/>
    <mergeCell ref="B70:J70"/>
    <mergeCell ref="C71:H71"/>
    <mergeCell ref="B72:I72"/>
    <mergeCell ref="C73:H73"/>
    <mergeCell ref="C74:H74"/>
    <mergeCell ref="C75:H75"/>
    <mergeCell ref="C76:H76"/>
    <mergeCell ref="C77:H77"/>
    <mergeCell ref="B78:H78"/>
    <mergeCell ref="C59:H59"/>
    <mergeCell ref="B60:I60"/>
    <mergeCell ref="B62:J62"/>
    <mergeCell ref="B63:I63"/>
    <mergeCell ref="C64:I64"/>
    <mergeCell ref="C65:I65"/>
    <mergeCell ref="C66:I66"/>
    <mergeCell ref="B67:I67"/>
    <mergeCell ref="B68:J68"/>
    <mergeCell ref="C49:H49"/>
    <mergeCell ref="C50:H50"/>
    <mergeCell ref="B51:H51"/>
    <mergeCell ref="B53:H53"/>
    <mergeCell ref="C54:H54"/>
    <mergeCell ref="C55:H55"/>
    <mergeCell ref="C56:H56"/>
    <mergeCell ref="C57:H57"/>
    <mergeCell ref="C58:H58"/>
    <mergeCell ref="B39:H39"/>
    <mergeCell ref="B41:H41"/>
    <mergeCell ref="B42:I42"/>
    <mergeCell ref="C43:H43"/>
    <mergeCell ref="C44:H44"/>
    <mergeCell ref="C45:H45"/>
    <mergeCell ref="C46:H46"/>
    <mergeCell ref="C47:H47"/>
    <mergeCell ref="C48:H48"/>
    <mergeCell ref="C28:H28"/>
    <mergeCell ref="C29:H29"/>
    <mergeCell ref="C30:H30"/>
    <mergeCell ref="B31:I31"/>
    <mergeCell ref="B34:J34"/>
    <mergeCell ref="B35:H35"/>
    <mergeCell ref="B36:I36"/>
    <mergeCell ref="C37:H37"/>
    <mergeCell ref="C38:H38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70" firstPageNumber="0" orientation="portrait" horizontalDpi="300" verticalDpi="300" r:id="rId1"/>
  <headerFooter>
    <oddHeader>&amp;C&amp;A</oddHeader>
    <oddFooter>&amp;CPágina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Z157"/>
  <sheetViews>
    <sheetView topLeftCell="A106" workbookViewId="0">
      <selection activeCell="A3" activeCellId="3" sqref="I113 J3 I114 A3:I4"/>
    </sheetView>
  </sheetViews>
  <sheetFormatPr defaultColWidth="14.42578125" defaultRowHeight="12.75"/>
  <cols>
    <col min="1" max="1" width="3.140625" customWidth="1"/>
    <col min="2" max="2" width="11.42578125" customWidth="1"/>
    <col min="3" max="3" width="16.5703125" customWidth="1"/>
    <col min="4" max="9" width="11.42578125" customWidth="1"/>
    <col min="10" max="10" width="27.28515625" customWidth="1"/>
    <col min="11" max="11" width="25.7109375" customWidth="1"/>
    <col min="12" max="26" width="11.4257812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>
        <f>Tratorista!J5</f>
        <v>2021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275</v>
      </c>
      <c r="C10" s="149"/>
      <c r="D10" s="148" t="s">
        <v>3</v>
      </c>
      <c r="E10" s="148"/>
      <c r="F10" s="149">
        <v>2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Tratorista – HE em DSR e feriados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266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270</v>
      </c>
      <c r="D15" s="148"/>
      <c r="E15" s="148"/>
      <c r="F15" s="148"/>
      <c r="G15" s="148"/>
      <c r="H15" s="148"/>
      <c r="I15" s="148"/>
      <c r="J15" s="114">
        <f>Tratorista!J23+Tratorista!J25</f>
        <v>2359.66</v>
      </c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24.7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161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2.75" customHeight="1">
      <c r="A17" s="48"/>
      <c r="B17" s="50">
        <v>5</v>
      </c>
      <c r="C17" s="148" t="s">
        <v>162</v>
      </c>
      <c r="D17" s="148"/>
      <c r="E17" s="148"/>
      <c r="F17" s="148"/>
      <c r="G17" s="148"/>
      <c r="H17" s="148"/>
      <c r="I17" s="148"/>
      <c r="J17" s="52" t="s">
        <v>268</v>
      </c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f>Tratorista!J18</f>
        <v>44197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/>
      <c r="D23" s="154"/>
      <c r="E23" s="154"/>
      <c r="F23" s="154"/>
      <c r="G23" s="154"/>
      <c r="H23" s="154"/>
      <c r="I23" s="52"/>
      <c r="J23" s="65">
        <v>0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/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/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/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/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64" t="s">
        <v>189</v>
      </c>
      <c r="C28" s="154"/>
      <c r="D28" s="154"/>
      <c r="E28" s="154"/>
      <c r="F28" s="154"/>
      <c r="G28" s="154"/>
      <c r="H28" s="154"/>
      <c r="I28" s="66"/>
      <c r="J28" s="65">
        <v>0</v>
      </c>
      <c r="K28" s="17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2.75" customHeight="1">
      <c r="A29" s="48"/>
      <c r="B29" s="64" t="s">
        <v>191</v>
      </c>
      <c r="C29" s="154"/>
      <c r="D29" s="154"/>
      <c r="E29" s="154"/>
      <c r="F29" s="154"/>
      <c r="G29" s="154"/>
      <c r="H29" s="154"/>
      <c r="I29" s="66"/>
      <c r="J29" s="65">
        <v>0</v>
      </c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2.75" customHeight="1">
      <c r="A30" s="48"/>
      <c r="B30" s="64" t="s">
        <v>193</v>
      </c>
      <c r="C30" s="154"/>
      <c r="D30" s="154"/>
      <c r="E30" s="154"/>
      <c r="F30" s="154"/>
      <c r="G30" s="154"/>
      <c r="H30" s="154"/>
      <c r="I30" s="66"/>
      <c r="J30" s="65">
        <v>0</v>
      </c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64" t="s">
        <v>276</v>
      </c>
      <c r="C31" s="154"/>
      <c r="D31" s="154"/>
      <c r="E31" s="154"/>
      <c r="F31" s="154"/>
      <c r="G31" s="154"/>
      <c r="H31" s="154"/>
      <c r="I31" s="66"/>
      <c r="J31" s="65">
        <v>0</v>
      </c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64" t="s">
        <v>277</v>
      </c>
      <c r="C32" s="154"/>
      <c r="D32" s="154"/>
      <c r="E32" s="154"/>
      <c r="F32" s="154"/>
      <c r="G32" s="154"/>
      <c r="H32" s="154"/>
      <c r="I32" s="66"/>
      <c r="J32" s="65">
        <v>0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64" t="s">
        <v>278</v>
      </c>
      <c r="C33" s="154" t="s">
        <v>279</v>
      </c>
      <c r="D33" s="154"/>
      <c r="E33" s="154"/>
      <c r="F33" s="154"/>
      <c r="G33" s="154"/>
      <c r="H33" s="154"/>
      <c r="I33" s="66"/>
      <c r="J33" s="65">
        <f>((J15/220)*2)</f>
        <v>21.451454545454546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64" t="s">
        <v>280</v>
      </c>
      <c r="C34" s="154" t="s">
        <v>281</v>
      </c>
      <c r="D34" s="154"/>
      <c r="E34" s="154"/>
      <c r="F34" s="154"/>
      <c r="G34" s="154"/>
      <c r="H34" s="154"/>
      <c r="I34" s="66"/>
      <c r="J34" s="65">
        <f>'Tratorista-HE'!J29/6</f>
        <v>2.6814318181818186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153" t="s">
        <v>175</v>
      </c>
      <c r="C35" s="153"/>
      <c r="D35" s="153"/>
      <c r="E35" s="153"/>
      <c r="F35" s="153"/>
      <c r="G35" s="153"/>
      <c r="H35" s="153"/>
      <c r="I35" s="153"/>
      <c r="J35" s="68">
        <f>SUM(J23:J34)</f>
        <v>24.132886363636363</v>
      </c>
      <c r="K35" s="69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70"/>
      <c r="C36" s="70"/>
      <c r="D36" s="70"/>
      <c r="E36" s="70"/>
      <c r="F36" s="70"/>
      <c r="G36" s="70"/>
      <c r="H36" s="70"/>
      <c r="I36" s="70"/>
      <c r="J36" s="71"/>
      <c r="K36" s="17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70"/>
      <c r="C37" s="70"/>
      <c r="D37" s="70"/>
      <c r="E37" s="70"/>
      <c r="F37" s="70"/>
      <c r="G37" s="70"/>
      <c r="H37" s="70"/>
      <c r="I37" s="70"/>
      <c r="J37" s="7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2.75" customHeight="1">
      <c r="A38" s="48"/>
      <c r="B38" s="147" t="s">
        <v>176</v>
      </c>
      <c r="C38" s="147"/>
      <c r="D38" s="147"/>
      <c r="E38" s="147"/>
      <c r="F38" s="147"/>
      <c r="G38" s="147"/>
      <c r="H38" s="147"/>
      <c r="I38" s="147"/>
      <c r="J38" s="147"/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2.75" customHeight="1">
      <c r="A39" s="48"/>
      <c r="B39" s="155" t="s">
        <v>177</v>
      </c>
      <c r="C39" s="155"/>
      <c r="D39" s="155"/>
      <c r="E39" s="155"/>
      <c r="F39" s="155"/>
      <c r="G39" s="155"/>
      <c r="H39" s="155"/>
      <c r="I39" s="72" t="s">
        <v>167</v>
      </c>
      <c r="J39" s="72" t="s">
        <v>168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2.75" customHeight="1">
      <c r="A40" s="48"/>
      <c r="B40" s="155" t="s">
        <v>178</v>
      </c>
      <c r="C40" s="155"/>
      <c r="D40" s="155"/>
      <c r="E40" s="155"/>
      <c r="F40" s="155"/>
      <c r="G40" s="155"/>
      <c r="H40" s="155"/>
      <c r="I40" s="155"/>
      <c r="J40" s="73">
        <f>J35</f>
        <v>24.132886363636363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2.75" customHeight="1">
      <c r="A41" s="48"/>
      <c r="B41" s="72" t="s">
        <v>140</v>
      </c>
      <c r="C41" s="148" t="s">
        <v>179</v>
      </c>
      <c r="D41" s="148"/>
      <c r="E41" s="148"/>
      <c r="F41" s="148"/>
      <c r="G41" s="148"/>
      <c r="H41" s="148"/>
      <c r="I41" s="74">
        <f>1/12</f>
        <v>8.3333333333333329E-2</v>
      </c>
      <c r="J41" s="75">
        <f>$J$40*I41</f>
        <v>2.0110738636363634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2.75" customHeight="1">
      <c r="A42" s="48"/>
      <c r="B42" s="72" t="s">
        <v>142</v>
      </c>
      <c r="C42" s="148" t="s">
        <v>180</v>
      </c>
      <c r="D42" s="148"/>
      <c r="E42" s="148"/>
      <c r="F42" s="148"/>
      <c r="G42" s="148"/>
      <c r="H42" s="148"/>
      <c r="I42" s="74">
        <f>((1/12)+(1/12)/3)</f>
        <v>0.1111111111111111</v>
      </c>
      <c r="J42" s="75">
        <f>$J$40*I42</f>
        <v>2.6814318181818178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4.25" customHeight="1">
      <c r="A43" s="48"/>
      <c r="B43" s="155" t="s">
        <v>181</v>
      </c>
      <c r="C43" s="155"/>
      <c r="D43" s="155"/>
      <c r="E43" s="155"/>
      <c r="F43" s="155"/>
      <c r="G43" s="155"/>
      <c r="H43" s="155"/>
      <c r="I43" s="76">
        <f>I41+I42</f>
        <v>0.19444444444444442</v>
      </c>
      <c r="J43" s="77">
        <f>SUM(J41:J42)</f>
        <v>4.6925056818181812</v>
      </c>
      <c r="K43" s="69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78"/>
      <c r="C44" s="79"/>
      <c r="D44" s="79"/>
      <c r="E44" s="79"/>
      <c r="F44" s="79"/>
      <c r="G44" s="79"/>
      <c r="H44" s="79"/>
      <c r="I44" s="80"/>
      <c r="J44" s="81"/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164" t="s">
        <v>182</v>
      </c>
      <c r="C45" s="164"/>
      <c r="D45" s="164"/>
      <c r="E45" s="164"/>
      <c r="F45" s="164"/>
      <c r="G45" s="164"/>
      <c r="H45" s="164"/>
      <c r="I45" s="116" t="s">
        <v>167</v>
      </c>
      <c r="J45" s="116" t="s">
        <v>168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164" t="s">
        <v>183</v>
      </c>
      <c r="C46" s="164"/>
      <c r="D46" s="164"/>
      <c r="E46" s="164"/>
      <c r="F46" s="164"/>
      <c r="G46" s="164"/>
      <c r="H46" s="164"/>
      <c r="I46" s="164"/>
      <c r="J46" s="117">
        <f>J35+J43</f>
        <v>28.825392045454542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116" t="s">
        <v>140</v>
      </c>
      <c r="C47" s="165" t="s">
        <v>184</v>
      </c>
      <c r="D47" s="165"/>
      <c r="E47" s="165"/>
      <c r="F47" s="165"/>
      <c r="G47" s="165"/>
      <c r="H47" s="165"/>
      <c r="I47" s="118">
        <v>0.2</v>
      </c>
      <c r="J47" s="119">
        <f t="shared" ref="J47:J54" si="0">$J$46*I47</f>
        <v>5.7650784090909086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2.75" customHeight="1">
      <c r="A48" s="48"/>
      <c r="B48" s="116" t="s">
        <v>142</v>
      </c>
      <c r="C48" s="165" t="s">
        <v>185</v>
      </c>
      <c r="D48" s="165"/>
      <c r="E48" s="165"/>
      <c r="F48" s="165"/>
      <c r="G48" s="165"/>
      <c r="H48" s="165"/>
      <c r="I48" s="118">
        <v>2.5000000000000001E-2</v>
      </c>
      <c r="J48" s="119">
        <f t="shared" si="0"/>
        <v>0.72063480113636358</v>
      </c>
      <c r="K48" s="17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116" t="s">
        <v>145</v>
      </c>
      <c r="C49" s="165" t="s">
        <v>186</v>
      </c>
      <c r="D49" s="165"/>
      <c r="E49" s="165"/>
      <c r="F49" s="165"/>
      <c r="G49" s="165"/>
      <c r="H49" s="165"/>
      <c r="I49" s="83">
        <v>0</v>
      </c>
      <c r="J49" s="119">
        <f t="shared" si="0"/>
        <v>0</v>
      </c>
      <c r="K49" s="17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2.75" customHeight="1">
      <c r="A50" s="48"/>
      <c r="B50" s="116" t="s">
        <v>148</v>
      </c>
      <c r="C50" s="165" t="s">
        <v>187</v>
      </c>
      <c r="D50" s="165"/>
      <c r="E50" s="165"/>
      <c r="F50" s="165"/>
      <c r="G50" s="165"/>
      <c r="H50" s="165"/>
      <c r="I50" s="118">
        <v>1.4999999999999999E-2</v>
      </c>
      <c r="J50" s="119">
        <f t="shared" si="0"/>
        <v>0.43238088068181812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4.25" customHeight="1">
      <c r="A51" s="48"/>
      <c r="B51" s="116" t="s">
        <v>173</v>
      </c>
      <c r="C51" s="165" t="s">
        <v>188</v>
      </c>
      <c r="D51" s="165"/>
      <c r="E51" s="165"/>
      <c r="F51" s="165"/>
      <c r="G51" s="165"/>
      <c r="H51" s="165"/>
      <c r="I51" s="118">
        <v>0.01</v>
      </c>
      <c r="J51" s="119">
        <f t="shared" si="0"/>
        <v>0.28825392045454545</v>
      </c>
      <c r="K51" s="17"/>
      <c r="L51" s="17"/>
      <c r="M51" s="17"/>
      <c r="N51" s="17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4.25" customHeight="1">
      <c r="A52" s="48"/>
      <c r="B52" s="116" t="s">
        <v>189</v>
      </c>
      <c r="C52" s="165" t="s">
        <v>190</v>
      </c>
      <c r="D52" s="165"/>
      <c r="E52" s="165"/>
      <c r="F52" s="165"/>
      <c r="G52" s="165"/>
      <c r="H52" s="165"/>
      <c r="I52" s="118">
        <v>6.0000000000000001E-3</v>
      </c>
      <c r="J52" s="119">
        <f t="shared" si="0"/>
        <v>0.17295235227272726</v>
      </c>
      <c r="K52" s="17"/>
      <c r="L52" s="17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116" t="s">
        <v>191</v>
      </c>
      <c r="C53" s="165" t="s">
        <v>192</v>
      </c>
      <c r="D53" s="165"/>
      <c r="E53" s="165"/>
      <c r="F53" s="165"/>
      <c r="G53" s="165"/>
      <c r="H53" s="165"/>
      <c r="I53" s="118">
        <v>2E-3</v>
      </c>
      <c r="J53" s="119">
        <f t="shared" si="0"/>
        <v>5.7650784090909082E-2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116" t="s">
        <v>193</v>
      </c>
      <c r="C54" s="165" t="s">
        <v>194</v>
      </c>
      <c r="D54" s="165"/>
      <c r="E54" s="165"/>
      <c r="F54" s="165"/>
      <c r="G54" s="165"/>
      <c r="H54" s="165"/>
      <c r="I54" s="118">
        <v>0.08</v>
      </c>
      <c r="J54" s="119">
        <f t="shared" si="0"/>
        <v>2.3060313636363636</v>
      </c>
      <c r="K54" s="17"/>
      <c r="L54" s="17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164" t="s">
        <v>195</v>
      </c>
      <c r="C55" s="164"/>
      <c r="D55" s="164"/>
      <c r="E55" s="164"/>
      <c r="F55" s="164"/>
      <c r="G55" s="164"/>
      <c r="H55" s="164"/>
      <c r="I55" s="120">
        <f>SUM(I47:I54)</f>
        <v>0.33800000000000002</v>
      </c>
      <c r="J55" s="121">
        <f>SUM(J47:J54)</f>
        <v>9.7429825113636355</v>
      </c>
      <c r="K55" s="69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16"/>
      <c r="C56" s="70"/>
      <c r="D56" s="70"/>
      <c r="E56" s="70"/>
      <c r="F56" s="70"/>
      <c r="G56" s="70"/>
      <c r="H56" s="70"/>
      <c r="I56" s="84"/>
      <c r="J56" s="85"/>
      <c r="K56" s="69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2.75" customHeight="1">
      <c r="A57" s="48"/>
      <c r="B57" s="155" t="s">
        <v>196</v>
      </c>
      <c r="C57" s="155"/>
      <c r="D57" s="155"/>
      <c r="E57" s="155"/>
      <c r="F57" s="155"/>
      <c r="G57" s="155"/>
      <c r="H57" s="155"/>
      <c r="I57" s="76"/>
      <c r="J57" s="72" t="s">
        <v>168</v>
      </c>
      <c r="K57" s="17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2.75" customHeight="1">
      <c r="A58" s="87"/>
      <c r="B58" s="72" t="s">
        <v>140</v>
      </c>
      <c r="C58" s="148" t="s">
        <v>197</v>
      </c>
      <c r="D58" s="148"/>
      <c r="E58" s="148"/>
      <c r="F58" s="148"/>
      <c r="G58" s="148"/>
      <c r="H58" s="148"/>
      <c r="I58" s="122"/>
      <c r="J58" s="75">
        <v>0</v>
      </c>
      <c r="K58" s="89"/>
      <c r="L58" s="89"/>
      <c r="M58" s="89"/>
      <c r="N58" s="89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spans="1:26" ht="14.25" customHeight="1">
      <c r="A59" s="48"/>
      <c r="B59" s="72" t="s">
        <v>142</v>
      </c>
      <c r="C59" s="148" t="s">
        <v>198</v>
      </c>
      <c r="D59" s="148"/>
      <c r="E59" s="148"/>
      <c r="F59" s="148"/>
      <c r="G59" s="148"/>
      <c r="H59" s="148"/>
      <c r="I59" s="75"/>
      <c r="J59" s="75">
        <v>0</v>
      </c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72" t="s">
        <v>145</v>
      </c>
      <c r="C60" s="148" t="s">
        <v>199</v>
      </c>
      <c r="D60" s="148"/>
      <c r="E60" s="148"/>
      <c r="F60" s="148"/>
      <c r="G60" s="148"/>
      <c r="H60" s="148"/>
      <c r="I60" s="75"/>
      <c r="J60" s="75">
        <v>0</v>
      </c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72" t="s">
        <v>148</v>
      </c>
      <c r="C61" s="148" t="s">
        <v>200</v>
      </c>
      <c r="D61" s="148"/>
      <c r="E61" s="148"/>
      <c r="F61" s="148"/>
      <c r="G61" s="148"/>
      <c r="H61" s="148"/>
      <c r="I61" s="123"/>
      <c r="J61" s="123">
        <v>0</v>
      </c>
      <c r="K61" s="91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72" t="s">
        <v>173</v>
      </c>
      <c r="C62" s="148" t="s">
        <v>201</v>
      </c>
      <c r="D62" s="148"/>
      <c r="E62" s="148"/>
      <c r="F62" s="148"/>
      <c r="G62" s="148"/>
      <c r="H62" s="148"/>
      <c r="I62" s="123">
        <v>0</v>
      </c>
      <c r="J62" s="123">
        <v>0</v>
      </c>
      <c r="K62" s="113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189</v>
      </c>
      <c r="C63" s="148" t="s">
        <v>202</v>
      </c>
      <c r="D63" s="148"/>
      <c r="E63" s="148"/>
      <c r="F63" s="148"/>
      <c r="G63" s="148"/>
      <c r="H63" s="148"/>
      <c r="I63" s="123">
        <v>0</v>
      </c>
      <c r="J63" s="123">
        <v>0</v>
      </c>
      <c r="K63" s="92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48"/>
      <c r="B64" s="155" t="s">
        <v>203</v>
      </c>
      <c r="C64" s="155"/>
      <c r="D64" s="155"/>
      <c r="E64" s="155"/>
      <c r="F64" s="155"/>
      <c r="G64" s="155"/>
      <c r="H64" s="155"/>
      <c r="I64" s="155"/>
      <c r="J64" s="77">
        <f>SUM(J58:J63)</f>
        <v>0</v>
      </c>
      <c r="K64" s="69"/>
      <c r="L64" s="17"/>
      <c r="M64" s="17"/>
      <c r="N64" s="17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16"/>
      <c r="C65" s="70"/>
      <c r="D65" s="70"/>
      <c r="E65" s="70"/>
      <c r="F65" s="70"/>
      <c r="G65" s="70"/>
      <c r="H65" s="70"/>
      <c r="I65" s="84"/>
      <c r="J65" s="85"/>
      <c r="K65" s="17"/>
      <c r="L65" s="17"/>
      <c r="M65" s="17"/>
      <c r="N65" s="17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147" t="s">
        <v>204</v>
      </c>
      <c r="C66" s="147"/>
      <c r="D66" s="147"/>
      <c r="E66" s="147"/>
      <c r="F66" s="147"/>
      <c r="G66" s="147"/>
      <c r="H66" s="147"/>
      <c r="I66" s="147"/>
      <c r="J66" s="147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2.75" customHeight="1">
      <c r="A67" s="48"/>
      <c r="B67" s="155" t="s">
        <v>205</v>
      </c>
      <c r="C67" s="155"/>
      <c r="D67" s="155"/>
      <c r="E67" s="155"/>
      <c r="F67" s="155"/>
      <c r="G67" s="155"/>
      <c r="H67" s="155"/>
      <c r="I67" s="155"/>
      <c r="J67" s="72" t="s">
        <v>168</v>
      </c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2.75" customHeight="1">
      <c r="A68" s="48"/>
      <c r="B68" s="72" t="s">
        <v>206</v>
      </c>
      <c r="C68" s="148" t="s">
        <v>207</v>
      </c>
      <c r="D68" s="148"/>
      <c r="E68" s="148"/>
      <c r="F68" s="148"/>
      <c r="G68" s="148"/>
      <c r="H68" s="148"/>
      <c r="I68" s="148"/>
      <c r="J68" s="75">
        <f>J43</f>
        <v>4.6925056818181812</v>
      </c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72" t="s">
        <v>208</v>
      </c>
      <c r="C69" s="148" t="s">
        <v>209</v>
      </c>
      <c r="D69" s="148"/>
      <c r="E69" s="148"/>
      <c r="F69" s="148"/>
      <c r="G69" s="148"/>
      <c r="H69" s="148"/>
      <c r="I69" s="148"/>
      <c r="J69" s="75">
        <f>J55</f>
        <v>9.7429825113636355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72" t="s">
        <v>210</v>
      </c>
      <c r="C70" s="148" t="s">
        <v>211</v>
      </c>
      <c r="D70" s="148"/>
      <c r="E70" s="148"/>
      <c r="F70" s="148"/>
      <c r="G70" s="148"/>
      <c r="H70" s="148"/>
      <c r="I70" s="148"/>
      <c r="J70" s="75">
        <f>J64</f>
        <v>0</v>
      </c>
      <c r="K70" s="17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87"/>
      <c r="B71" s="155" t="s">
        <v>212</v>
      </c>
      <c r="C71" s="155"/>
      <c r="D71" s="155"/>
      <c r="E71" s="155"/>
      <c r="F71" s="155"/>
      <c r="G71" s="155"/>
      <c r="H71" s="155"/>
      <c r="I71" s="155"/>
      <c r="J71" s="77">
        <f>SUM(J68:J70)</f>
        <v>14.435488193181817</v>
      </c>
      <c r="K71" s="69"/>
      <c r="L71" s="89"/>
      <c r="M71" s="89"/>
      <c r="N71" s="89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spans="1:26" ht="14.25" customHeight="1">
      <c r="A72" s="48"/>
      <c r="B72" s="156"/>
      <c r="C72" s="156"/>
      <c r="D72" s="156"/>
      <c r="E72" s="156"/>
      <c r="F72" s="156"/>
      <c r="G72" s="156"/>
      <c r="H72" s="156"/>
      <c r="I72" s="156"/>
      <c r="J72" s="156"/>
      <c r="K72" s="17"/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93"/>
      <c r="C73" s="93"/>
      <c r="D73" s="93"/>
      <c r="E73" s="93"/>
      <c r="F73" s="93"/>
      <c r="G73" s="93"/>
      <c r="H73" s="93"/>
      <c r="I73" s="93"/>
      <c r="J73" s="93"/>
      <c r="K73" s="17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147" t="s">
        <v>213</v>
      </c>
      <c r="C74" s="147"/>
      <c r="D74" s="147"/>
      <c r="E74" s="147"/>
      <c r="F74" s="147"/>
      <c r="G74" s="147"/>
      <c r="H74" s="147"/>
      <c r="I74" s="147"/>
      <c r="J74" s="147"/>
      <c r="K74" s="17"/>
      <c r="L74" s="17"/>
      <c r="M74" s="17"/>
      <c r="N74" s="17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72">
        <v>3</v>
      </c>
      <c r="C75" s="155" t="s">
        <v>214</v>
      </c>
      <c r="D75" s="155"/>
      <c r="E75" s="155"/>
      <c r="F75" s="155"/>
      <c r="G75" s="155"/>
      <c r="H75" s="155"/>
      <c r="I75" s="72" t="s">
        <v>167</v>
      </c>
      <c r="J75" s="72" t="s">
        <v>168</v>
      </c>
      <c r="K75" s="17"/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155" t="s">
        <v>178</v>
      </c>
      <c r="C76" s="155"/>
      <c r="D76" s="155"/>
      <c r="E76" s="155"/>
      <c r="F76" s="155"/>
      <c r="G76" s="155"/>
      <c r="H76" s="155"/>
      <c r="I76" s="155"/>
      <c r="J76" s="82">
        <f>J35</f>
        <v>24.132886363636363</v>
      </c>
      <c r="K76" s="17"/>
      <c r="L76" s="17"/>
      <c r="M76" s="17"/>
      <c r="N76" s="17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48"/>
      <c r="B77" s="72" t="s">
        <v>140</v>
      </c>
      <c r="C77" s="148" t="s">
        <v>215</v>
      </c>
      <c r="D77" s="148"/>
      <c r="E77" s="148"/>
      <c r="F77" s="148"/>
      <c r="G77" s="148"/>
      <c r="H77" s="148"/>
      <c r="I77" s="74">
        <f>((1/12)*0.05)</f>
        <v>4.1666666666666666E-3</v>
      </c>
      <c r="J77" s="75">
        <f>$J$76*I77</f>
        <v>0.10055369318181817</v>
      </c>
      <c r="K77" s="69"/>
      <c r="L77" s="17"/>
      <c r="M77" s="17"/>
      <c r="N77" s="17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4.25" customHeight="1">
      <c r="A78" s="48"/>
      <c r="B78" s="72" t="s">
        <v>142</v>
      </c>
      <c r="C78" s="148" t="s">
        <v>216</v>
      </c>
      <c r="D78" s="148"/>
      <c r="E78" s="148"/>
      <c r="F78" s="148"/>
      <c r="G78" s="148"/>
      <c r="H78" s="148"/>
      <c r="I78" s="74">
        <f>I77*0.08</f>
        <v>3.3333333333333332E-4</v>
      </c>
      <c r="J78" s="75">
        <f>$J$76*I78</f>
        <v>8.0442954545454533E-3</v>
      </c>
      <c r="K78" s="69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48"/>
      <c r="B79" s="72" t="s">
        <v>145</v>
      </c>
      <c r="C79" s="148" t="s">
        <v>217</v>
      </c>
      <c r="D79" s="148"/>
      <c r="E79" s="148"/>
      <c r="F79" s="148"/>
      <c r="G79" s="148"/>
      <c r="H79" s="148"/>
      <c r="I79" s="74">
        <f>(5/30)/12</f>
        <v>1.3888888888888888E-2</v>
      </c>
      <c r="J79" s="75">
        <f>$J$76*I79</f>
        <v>0.33517897727272722</v>
      </c>
      <c r="K79" s="94" t="s">
        <v>218</v>
      </c>
      <c r="L79" s="17"/>
      <c r="M79" s="17"/>
      <c r="N79" s="17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25" customHeight="1">
      <c r="A80" s="48"/>
      <c r="B80" s="72" t="s">
        <v>148</v>
      </c>
      <c r="C80" s="148" t="s">
        <v>219</v>
      </c>
      <c r="D80" s="148"/>
      <c r="E80" s="148"/>
      <c r="F80" s="148"/>
      <c r="G80" s="148"/>
      <c r="H80" s="148"/>
      <c r="I80" s="74">
        <f>I79*I55</f>
        <v>4.6944444444444447E-3</v>
      </c>
      <c r="J80" s="75">
        <f>$J$76*I80</f>
        <v>0.11329049431818182</v>
      </c>
      <c r="K80" s="95"/>
      <c r="L80" s="17"/>
      <c r="M80" s="17"/>
      <c r="N80" s="17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17"/>
      <c r="B81" s="72" t="s">
        <v>173</v>
      </c>
      <c r="C81" s="148" t="s">
        <v>220</v>
      </c>
      <c r="D81" s="148"/>
      <c r="E81" s="148"/>
      <c r="F81" s="148"/>
      <c r="G81" s="148"/>
      <c r="H81" s="148"/>
      <c r="I81" s="74">
        <f>(0.4*0.08)</f>
        <v>3.2000000000000001E-2</v>
      </c>
      <c r="J81" s="75">
        <f>$J$76*I81</f>
        <v>0.77225236363636363</v>
      </c>
      <c r="K81" s="69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>
      <c r="A82" s="48"/>
      <c r="B82" s="155" t="s">
        <v>221</v>
      </c>
      <c r="C82" s="155"/>
      <c r="D82" s="155"/>
      <c r="E82" s="155"/>
      <c r="F82" s="155"/>
      <c r="G82" s="155"/>
      <c r="H82" s="155"/>
      <c r="I82" s="76">
        <f>SUM(I77:I81)</f>
        <v>5.5083333333333331E-2</v>
      </c>
      <c r="J82" s="77">
        <f>SUM(J77:J81)</f>
        <v>1.3293198238636363</v>
      </c>
      <c r="K82" s="69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87"/>
      <c r="B83" s="157"/>
      <c r="C83" s="157"/>
      <c r="D83" s="157"/>
      <c r="E83" s="157"/>
      <c r="F83" s="157"/>
      <c r="G83" s="157"/>
      <c r="H83" s="157"/>
      <c r="I83" s="157"/>
      <c r="J83" s="157"/>
      <c r="K83" s="89"/>
      <c r="L83" s="89"/>
      <c r="M83" s="89"/>
      <c r="N83" s="89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spans="1:26" ht="14.25" customHeight="1">
      <c r="A84" s="87"/>
      <c r="B84" s="70"/>
      <c r="C84" s="70"/>
      <c r="D84" s="70"/>
      <c r="E84" s="70"/>
      <c r="F84" s="70"/>
      <c r="G84" s="70"/>
      <c r="H84" s="70"/>
      <c r="I84" s="70"/>
      <c r="J84" s="70"/>
      <c r="K84" s="89"/>
      <c r="L84" s="89"/>
      <c r="M84" s="89"/>
      <c r="N84" s="89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spans="1:26" ht="14.25" customHeight="1">
      <c r="A85" s="48"/>
      <c r="B85" s="147" t="s">
        <v>222</v>
      </c>
      <c r="C85" s="147"/>
      <c r="D85" s="147"/>
      <c r="E85" s="147"/>
      <c r="F85" s="147"/>
      <c r="G85" s="147"/>
      <c r="H85" s="147"/>
      <c r="I85" s="147"/>
      <c r="J85" s="147"/>
      <c r="K85" s="17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17"/>
      <c r="B86" s="155" t="s">
        <v>223</v>
      </c>
      <c r="C86" s="155"/>
      <c r="D86" s="155"/>
      <c r="E86" s="155"/>
      <c r="F86" s="155"/>
      <c r="G86" s="155"/>
      <c r="H86" s="155"/>
      <c r="I86" s="72" t="s">
        <v>167</v>
      </c>
      <c r="J86" s="72" t="s">
        <v>168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>
      <c r="A87" s="48"/>
      <c r="B87" s="163" t="s">
        <v>178</v>
      </c>
      <c r="C87" s="163"/>
      <c r="D87" s="163"/>
      <c r="E87" s="163"/>
      <c r="F87" s="163"/>
      <c r="G87" s="163"/>
      <c r="H87" s="163"/>
      <c r="I87" s="163"/>
      <c r="J87" s="96">
        <f>J35</f>
        <v>24.132886363636363</v>
      </c>
      <c r="K87" s="17"/>
      <c r="L87" s="17"/>
      <c r="M87" s="17"/>
      <c r="N87" s="17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72" t="s">
        <v>140</v>
      </c>
      <c r="C88" s="148" t="s">
        <v>224</v>
      </c>
      <c r="D88" s="148"/>
      <c r="E88" s="148"/>
      <c r="F88" s="148"/>
      <c r="G88" s="148"/>
      <c r="H88" s="148"/>
      <c r="I88" s="74">
        <f>I42/12</f>
        <v>9.2592592592592587E-3</v>
      </c>
      <c r="J88" s="75">
        <f t="shared" ref="J88:J93" si="1">$J$87*I88</f>
        <v>0.22345265151515151</v>
      </c>
      <c r="K88" s="97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2.75" customHeight="1">
      <c r="A89" s="48"/>
      <c r="B89" s="72" t="s">
        <v>142</v>
      </c>
      <c r="C89" s="148" t="s">
        <v>225</v>
      </c>
      <c r="D89" s="148"/>
      <c r="E89" s="148"/>
      <c r="F89" s="148"/>
      <c r="G89" s="148"/>
      <c r="H89" s="148"/>
      <c r="I89" s="74">
        <f>(5.96/30)*(1/12)</f>
        <v>1.6555555555555553E-2</v>
      </c>
      <c r="J89" s="75">
        <f t="shared" si="1"/>
        <v>0.39953334090909082</v>
      </c>
      <c r="K89" s="9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48"/>
      <c r="B90" s="72" t="s">
        <v>145</v>
      </c>
      <c r="C90" s="148" t="s">
        <v>226</v>
      </c>
      <c r="D90" s="148"/>
      <c r="E90" s="148"/>
      <c r="F90" s="148"/>
      <c r="G90" s="148"/>
      <c r="H90" s="148"/>
      <c r="I90" s="74">
        <f>(5/30)/12*0.015</f>
        <v>2.0833333333333332E-4</v>
      </c>
      <c r="J90" s="75">
        <f t="shared" si="1"/>
        <v>5.0276846590909087E-3</v>
      </c>
      <c r="K90" s="69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72" t="s">
        <v>148</v>
      </c>
      <c r="C91" s="151" t="s">
        <v>227</v>
      </c>
      <c r="D91" s="151"/>
      <c r="E91" s="151"/>
      <c r="F91" s="151"/>
      <c r="G91" s="151"/>
      <c r="H91" s="151"/>
      <c r="I91" s="74">
        <f>(15/30)/12*0.0078</f>
        <v>3.2499999999999999E-4</v>
      </c>
      <c r="J91" s="75">
        <f t="shared" si="1"/>
        <v>7.843188068181817E-3</v>
      </c>
      <c r="K91" s="69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72" t="s">
        <v>173</v>
      </c>
      <c r="C92" s="148" t="s">
        <v>228</v>
      </c>
      <c r="D92" s="148"/>
      <c r="E92" s="148"/>
      <c r="F92" s="148"/>
      <c r="G92" s="148"/>
      <c r="H92" s="148"/>
      <c r="I92" s="74">
        <f>(0.0144*0.1*0.4509*6/12)</f>
        <v>3.2464800000000003E-4</v>
      </c>
      <c r="J92" s="75">
        <f t="shared" si="1"/>
        <v>7.8346932921818189E-3</v>
      </c>
      <c r="K92" s="69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25" customHeight="1">
      <c r="A93" s="48"/>
      <c r="B93" s="72" t="s">
        <v>189</v>
      </c>
      <c r="C93" s="159" t="s">
        <v>229</v>
      </c>
      <c r="D93" s="159"/>
      <c r="E93" s="159"/>
      <c r="F93" s="159"/>
      <c r="G93" s="159"/>
      <c r="H93" s="159"/>
      <c r="I93" s="74">
        <f>SUM(I88:I92)*I55</f>
        <v>9.0154050980740738E-3</v>
      </c>
      <c r="J93" s="75">
        <f t="shared" si="1"/>
        <v>0.21756774675396956</v>
      </c>
      <c r="K93" s="69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87"/>
      <c r="B94" s="155" t="s">
        <v>230</v>
      </c>
      <c r="C94" s="155"/>
      <c r="D94" s="155"/>
      <c r="E94" s="155"/>
      <c r="F94" s="155"/>
      <c r="G94" s="155"/>
      <c r="H94" s="155"/>
      <c r="I94" s="76">
        <f>SUM(I88:I93)</f>
        <v>3.5688201246222219E-2</v>
      </c>
      <c r="J94" s="77">
        <f>SUM(J88:J93)</f>
        <v>0.86125930519766647</v>
      </c>
      <c r="K94" s="69"/>
      <c r="L94" s="89"/>
      <c r="M94" s="89"/>
      <c r="N94" s="89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spans="1:26" ht="16.5" customHeight="1">
      <c r="A95" s="48"/>
      <c r="B95" s="160"/>
      <c r="C95" s="160"/>
      <c r="D95" s="160"/>
      <c r="E95" s="160"/>
      <c r="F95" s="160"/>
      <c r="G95" s="160"/>
      <c r="H95" s="160"/>
      <c r="I95" s="160"/>
      <c r="J95" s="160"/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155" t="s">
        <v>231</v>
      </c>
      <c r="C96" s="155"/>
      <c r="D96" s="155"/>
      <c r="E96" s="155"/>
      <c r="F96" s="155"/>
      <c r="G96" s="155"/>
      <c r="H96" s="155"/>
      <c r="I96" s="72" t="s">
        <v>167</v>
      </c>
      <c r="J96" s="72" t="s">
        <v>168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2.75" customHeight="1">
      <c r="A97" s="48"/>
      <c r="B97" s="158" t="s">
        <v>178</v>
      </c>
      <c r="C97" s="158"/>
      <c r="D97" s="158"/>
      <c r="E97" s="158"/>
      <c r="F97" s="158"/>
      <c r="G97" s="158"/>
      <c r="H97" s="158"/>
      <c r="I97" s="158"/>
      <c r="J97" s="98">
        <f>J35</f>
        <v>24.132886363636363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2.75" customHeight="1">
      <c r="A98" s="48"/>
      <c r="B98" s="72" t="s">
        <v>140</v>
      </c>
      <c r="C98" s="148" t="s">
        <v>232</v>
      </c>
      <c r="D98" s="148"/>
      <c r="E98" s="148"/>
      <c r="F98" s="148"/>
      <c r="G98" s="148"/>
      <c r="H98" s="148"/>
      <c r="I98" s="74"/>
      <c r="J98" s="75">
        <v>0</v>
      </c>
      <c r="K98" s="17"/>
      <c r="L98" s="17"/>
      <c r="M98" s="17"/>
      <c r="N98" s="17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25" customHeight="1">
      <c r="A99" s="48"/>
      <c r="B99" s="155" t="s">
        <v>233</v>
      </c>
      <c r="C99" s="155"/>
      <c r="D99" s="155"/>
      <c r="E99" s="155"/>
      <c r="F99" s="155"/>
      <c r="G99" s="155"/>
      <c r="H99" s="155"/>
      <c r="I99" s="76"/>
      <c r="J99" s="77">
        <f>J98</f>
        <v>0</v>
      </c>
      <c r="K99" s="69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147" t="s">
        <v>234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2.75" customHeight="1">
      <c r="A102" s="48"/>
      <c r="B102" s="155" t="s">
        <v>235</v>
      </c>
      <c r="C102" s="155"/>
      <c r="D102" s="155"/>
      <c r="E102" s="155"/>
      <c r="F102" s="155"/>
      <c r="G102" s="155"/>
      <c r="H102" s="155"/>
      <c r="I102" s="155"/>
      <c r="J102" s="72" t="s">
        <v>168</v>
      </c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2.75" customHeight="1">
      <c r="A103" s="48"/>
      <c r="B103" s="72" t="s">
        <v>236</v>
      </c>
      <c r="C103" s="148" t="s">
        <v>225</v>
      </c>
      <c r="D103" s="148"/>
      <c r="E103" s="148"/>
      <c r="F103" s="148"/>
      <c r="G103" s="148"/>
      <c r="H103" s="148"/>
      <c r="I103" s="148"/>
      <c r="J103" s="75">
        <f>J94</f>
        <v>0.86125930519766647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237</v>
      </c>
      <c r="C104" s="148" t="s">
        <v>238</v>
      </c>
      <c r="D104" s="148"/>
      <c r="E104" s="148"/>
      <c r="F104" s="148"/>
      <c r="G104" s="148"/>
      <c r="H104" s="148"/>
      <c r="I104" s="148"/>
      <c r="J104" s="75">
        <f>J99</f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87"/>
      <c r="B105" s="155" t="s">
        <v>239</v>
      </c>
      <c r="C105" s="155"/>
      <c r="D105" s="155"/>
      <c r="E105" s="155"/>
      <c r="F105" s="155"/>
      <c r="G105" s="155"/>
      <c r="H105" s="155"/>
      <c r="I105" s="155"/>
      <c r="J105" s="77">
        <f>SUM(J103:J104)</f>
        <v>0.86125930519766647</v>
      </c>
      <c r="K105" s="69"/>
      <c r="L105" s="89"/>
      <c r="M105" s="89"/>
      <c r="N105" s="89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spans="1:26" ht="16.5" customHeight="1">
      <c r="A106" s="48"/>
      <c r="B106" s="99"/>
      <c r="C106" s="99"/>
      <c r="D106" s="99"/>
      <c r="E106" s="99"/>
      <c r="F106" s="99"/>
      <c r="G106" s="99"/>
      <c r="H106" s="99"/>
      <c r="I106" s="99"/>
      <c r="J106" s="99"/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6.5" customHeight="1">
      <c r="A107" s="48"/>
      <c r="B107" s="99"/>
      <c r="C107" s="99"/>
      <c r="D107" s="99"/>
      <c r="E107" s="99"/>
      <c r="F107" s="99"/>
      <c r="G107" s="99"/>
      <c r="H107" s="99"/>
      <c r="I107" s="99"/>
      <c r="J107" s="99"/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147" t="s">
        <v>240</v>
      </c>
      <c r="C108" s="147"/>
      <c r="D108" s="147"/>
      <c r="E108" s="147"/>
      <c r="F108" s="147"/>
      <c r="G108" s="147"/>
      <c r="H108" s="147"/>
      <c r="I108" s="147"/>
      <c r="J108" s="147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72">
        <v>5</v>
      </c>
      <c r="C109" s="155" t="s">
        <v>241</v>
      </c>
      <c r="D109" s="155"/>
      <c r="E109" s="155"/>
      <c r="F109" s="155"/>
      <c r="G109" s="155"/>
      <c r="H109" s="155"/>
      <c r="I109" s="72"/>
      <c r="J109" s="72" t="s">
        <v>168</v>
      </c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72" t="s">
        <v>140</v>
      </c>
      <c r="C110" s="148" t="s">
        <v>242</v>
      </c>
      <c r="D110" s="148"/>
      <c r="E110" s="148"/>
      <c r="F110" s="148"/>
      <c r="G110" s="148"/>
      <c r="H110" s="148"/>
      <c r="I110" s="75"/>
      <c r="J110" s="75">
        <v>0</v>
      </c>
      <c r="K110" s="17"/>
      <c r="L110" s="17"/>
      <c r="M110" s="1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72" t="s">
        <v>142</v>
      </c>
      <c r="C111" s="148" t="s">
        <v>243</v>
      </c>
      <c r="D111" s="148"/>
      <c r="E111" s="148"/>
      <c r="F111" s="148"/>
      <c r="G111" s="148"/>
      <c r="H111" s="148"/>
      <c r="I111" s="100"/>
      <c r="J111" s="75">
        <v>0</v>
      </c>
      <c r="K111" s="17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2.75" customHeight="1">
      <c r="A112" s="48"/>
      <c r="B112" s="101" t="s">
        <v>145</v>
      </c>
      <c r="C112" s="148" t="s">
        <v>244</v>
      </c>
      <c r="D112" s="148"/>
      <c r="E112" s="148"/>
      <c r="F112" s="148"/>
      <c r="G112" s="148"/>
      <c r="H112" s="148"/>
      <c r="I112" s="102"/>
      <c r="J112" s="75">
        <v>0</v>
      </c>
      <c r="K112" s="17"/>
      <c r="L112" s="17"/>
      <c r="M112" s="17"/>
      <c r="N112" s="17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101" t="s">
        <v>148</v>
      </c>
      <c r="C113" s="148" t="s">
        <v>245</v>
      </c>
      <c r="D113" s="148"/>
      <c r="E113" s="148"/>
      <c r="F113" s="148"/>
      <c r="G113" s="148"/>
      <c r="H113" s="148"/>
      <c r="I113" s="102"/>
      <c r="J113" s="75">
        <v>0</v>
      </c>
      <c r="K113" s="17"/>
      <c r="L113" s="17"/>
      <c r="M113" s="17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155" t="s">
        <v>246</v>
      </c>
      <c r="C114" s="155"/>
      <c r="D114" s="155"/>
      <c r="E114" s="155"/>
      <c r="F114" s="155"/>
      <c r="G114" s="155"/>
      <c r="H114" s="155"/>
      <c r="I114" s="103"/>
      <c r="J114" s="77">
        <f>SUM(J110:J113)</f>
        <v>0</v>
      </c>
      <c r="K114" s="17"/>
      <c r="L114" s="17"/>
      <c r="M114" s="17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6.5" customHeight="1">
      <c r="A115" s="48"/>
      <c r="B115" s="161"/>
      <c r="C115" s="161"/>
      <c r="D115" s="161"/>
      <c r="E115" s="161"/>
      <c r="F115" s="161"/>
      <c r="G115" s="161"/>
      <c r="H115" s="161"/>
      <c r="I115" s="161"/>
      <c r="J115" s="161"/>
      <c r="K115" s="17"/>
      <c r="L115" s="17"/>
      <c r="M115" s="17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6.5" customHeight="1">
      <c r="A116" s="48"/>
      <c r="B116" s="99"/>
      <c r="C116" s="99"/>
      <c r="D116" s="99"/>
      <c r="E116" s="99"/>
      <c r="F116" s="99"/>
      <c r="G116" s="99"/>
      <c r="H116" s="99"/>
      <c r="I116" s="99"/>
      <c r="J116" s="99"/>
      <c r="K116" s="17"/>
      <c r="L116" s="17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147" t="s">
        <v>247</v>
      </c>
      <c r="C117" s="147"/>
      <c r="D117" s="147"/>
      <c r="E117" s="147"/>
      <c r="F117" s="147"/>
      <c r="G117" s="147"/>
      <c r="H117" s="147"/>
      <c r="I117" s="147"/>
      <c r="J117" s="147"/>
      <c r="K117" s="69"/>
      <c r="L117" s="97"/>
      <c r="M117" s="9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>
        <v>6</v>
      </c>
      <c r="C118" s="155" t="s">
        <v>248</v>
      </c>
      <c r="D118" s="155"/>
      <c r="E118" s="155"/>
      <c r="F118" s="155"/>
      <c r="G118" s="155"/>
      <c r="H118" s="155"/>
      <c r="I118" s="72" t="s">
        <v>167</v>
      </c>
      <c r="J118" s="72" t="s">
        <v>168</v>
      </c>
      <c r="K118" s="69"/>
      <c r="L118" s="17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2.75" customHeight="1">
      <c r="A119" s="48"/>
      <c r="B119" s="72" t="s">
        <v>140</v>
      </c>
      <c r="C119" s="148" t="s">
        <v>249</v>
      </c>
      <c r="D119" s="148"/>
      <c r="E119" s="148"/>
      <c r="F119" s="148"/>
      <c r="G119" s="148"/>
      <c r="H119" s="148"/>
      <c r="I119" s="83">
        <v>0</v>
      </c>
      <c r="J119" s="75">
        <f>J136*I119</f>
        <v>0</v>
      </c>
      <c r="K119" s="104"/>
      <c r="L119" s="53"/>
      <c r="M119" s="53"/>
      <c r="N119" s="69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72" t="s">
        <v>142</v>
      </c>
      <c r="C120" s="148" t="s">
        <v>250</v>
      </c>
      <c r="D120" s="148"/>
      <c r="E120" s="148"/>
      <c r="F120" s="148"/>
      <c r="G120" s="148"/>
      <c r="H120" s="148"/>
      <c r="I120" s="83">
        <v>0</v>
      </c>
      <c r="J120" s="75">
        <f>(J136+J119)*I120</f>
        <v>0</v>
      </c>
      <c r="K120" s="104"/>
      <c r="L120" s="53"/>
      <c r="M120" s="53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72" t="s">
        <v>145</v>
      </c>
      <c r="C121" s="155" t="s">
        <v>251</v>
      </c>
      <c r="D121" s="155"/>
      <c r="E121" s="155"/>
      <c r="F121" s="155"/>
      <c r="G121" s="155"/>
      <c r="H121" s="155"/>
      <c r="I121" s="74"/>
      <c r="J121" s="75"/>
      <c r="K121" s="53"/>
      <c r="L121" s="53"/>
      <c r="M121" s="53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72" t="s">
        <v>252</v>
      </c>
      <c r="C122" s="148" t="s">
        <v>253</v>
      </c>
      <c r="D122" s="148"/>
      <c r="E122" s="148"/>
      <c r="F122" s="148"/>
      <c r="G122" s="148"/>
      <c r="H122" s="148"/>
      <c r="I122" s="83">
        <v>0</v>
      </c>
      <c r="J122" s="75">
        <f>(($J$136+$J$119+$J$120)/(1-($I$122+$I$123+$I$124))*I122)</f>
        <v>0</v>
      </c>
      <c r="K122" s="104"/>
      <c r="L122" s="69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72" t="s">
        <v>254</v>
      </c>
      <c r="C123" s="148" t="s">
        <v>255</v>
      </c>
      <c r="D123" s="148"/>
      <c r="E123" s="148"/>
      <c r="F123" s="148"/>
      <c r="G123" s="148"/>
      <c r="H123" s="148"/>
      <c r="I123" s="83">
        <v>0</v>
      </c>
      <c r="J123" s="75">
        <f>(($J$136+$J$119+$J$120)/(1-($I$122+$I$123+$I$124))*I123)</f>
        <v>0</v>
      </c>
      <c r="K123" s="69"/>
      <c r="L123" s="69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72" t="s">
        <v>256</v>
      </c>
      <c r="C124" s="148" t="s">
        <v>257</v>
      </c>
      <c r="D124" s="148"/>
      <c r="E124" s="148"/>
      <c r="F124" s="148"/>
      <c r="G124" s="148"/>
      <c r="H124" s="148"/>
      <c r="I124" s="74">
        <v>0.03</v>
      </c>
      <c r="J124" s="75">
        <f>(($J$136+$J$119+$J$120)/(1-($I$122+$I$123+$I$124))*I124)</f>
        <v>1.2605861964704992</v>
      </c>
      <c r="K124" s="69"/>
      <c r="L124" s="69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72" t="s">
        <v>148</v>
      </c>
      <c r="C125" s="148" t="s">
        <v>245</v>
      </c>
      <c r="D125" s="148"/>
      <c r="E125" s="148"/>
      <c r="F125" s="148"/>
      <c r="G125" s="148"/>
      <c r="H125" s="148"/>
      <c r="I125" s="74"/>
      <c r="J125" s="75"/>
      <c r="K125" s="69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155" t="s">
        <v>258</v>
      </c>
      <c r="C126" s="155"/>
      <c r="D126" s="155"/>
      <c r="E126" s="155"/>
      <c r="F126" s="155"/>
      <c r="G126" s="155"/>
      <c r="H126" s="155"/>
      <c r="I126" s="105">
        <f>SUM(I119:I125)</f>
        <v>0.03</v>
      </c>
      <c r="J126" s="77">
        <f>(SUM(J119:J125))</f>
        <v>1.2605861964704992</v>
      </c>
      <c r="K126" s="69"/>
      <c r="L126" s="17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70"/>
      <c r="C127" s="70"/>
      <c r="D127" s="70"/>
      <c r="E127" s="70"/>
      <c r="F127" s="70"/>
      <c r="G127" s="70"/>
      <c r="H127" s="70"/>
      <c r="I127" s="106"/>
      <c r="J127" s="73"/>
      <c r="K127" s="69"/>
      <c r="L127" s="17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70"/>
      <c r="C128" s="70"/>
      <c r="D128" s="70"/>
      <c r="E128" s="70"/>
      <c r="F128" s="70"/>
      <c r="G128" s="70"/>
      <c r="H128" s="70"/>
      <c r="I128" s="106"/>
      <c r="J128" s="73"/>
      <c r="K128" s="69"/>
      <c r="L128" s="17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147" t="s">
        <v>259</v>
      </c>
      <c r="C129" s="147"/>
      <c r="D129" s="147"/>
      <c r="E129" s="147"/>
      <c r="F129" s="147"/>
      <c r="G129" s="147"/>
      <c r="H129" s="147"/>
      <c r="I129" s="147"/>
      <c r="J129" s="147"/>
      <c r="K129" s="17"/>
      <c r="L129" s="17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155" t="s">
        <v>260</v>
      </c>
      <c r="C130" s="155"/>
      <c r="D130" s="155"/>
      <c r="E130" s="155"/>
      <c r="F130" s="155"/>
      <c r="G130" s="155"/>
      <c r="H130" s="155"/>
      <c r="I130" s="155"/>
      <c r="J130" s="72" t="s">
        <v>168</v>
      </c>
      <c r="K130" s="17"/>
      <c r="L130" s="17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72" t="s">
        <v>140</v>
      </c>
      <c r="C131" s="148" t="str">
        <f>B21</f>
        <v>MÓDULO 1 - COMPOSIÇÃO DA REMUNERAÇÃO</v>
      </c>
      <c r="D131" s="148"/>
      <c r="E131" s="148"/>
      <c r="F131" s="148"/>
      <c r="G131" s="148"/>
      <c r="H131" s="148"/>
      <c r="I131" s="148"/>
      <c r="J131" s="75">
        <f>J35</f>
        <v>24.132886363636363</v>
      </c>
      <c r="K131" s="69"/>
      <c r="L131" s="69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2.75" customHeight="1">
      <c r="A132" s="48"/>
      <c r="B132" s="72" t="s">
        <v>142</v>
      </c>
      <c r="C132" s="148" t="str">
        <f>B38</f>
        <v>MÓDULO 2 – ENCARGOS E BENEFÍCIOS ANUAIS, MENSAIS E DIÁRIOS</v>
      </c>
      <c r="D132" s="148"/>
      <c r="E132" s="148"/>
      <c r="F132" s="148"/>
      <c r="G132" s="148"/>
      <c r="H132" s="148"/>
      <c r="I132" s="148"/>
      <c r="J132" s="75">
        <f>J71</f>
        <v>14.435488193181817</v>
      </c>
      <c r="K132" s="17"/>
      <c r="L132" s="69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72" t="s">
        <v>145</v>
      </c>
      <c r="C133" s="148" t="str">
        <f>B74</f>
        <v>MÓDULO 3 – PROVISÃO PARA RESCISÃO</v>
      </c>
      <c r="D133" s="148"/>
      <c r="E133" s="148"/>
      <c r="F133" s="148"/>
      <c r="G133" s="148"/>
      <c r="H133" s="148"/>
      <c r="I133" s="148"/>
      <c r="J133" s="75">
        <f>J82</f>
        <v>1.3293198238636363</v>
      </c>
      <c r="K133" s="17"/>
      <c r="L133" s="69"/>
      <c r="M133" s="17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72" t="s">
        <v>148</v>
      </c>
      <c r="C134" s="148" t="str">
        <f>B85</f>
        <v>MÓDULO 4 – CUSTO DE REPOSIÇÃO DO PROFISSIONAL AUSENTE</v>
      </c>
      <c r="D134" s="148"/>
      <c r="E134" s="148"/>
      <c r="F134" s="148"/>
      <c r="G134" s="148"/>
      <c r="H134" s="148"/>
      <c r="I134" s="148"/>
      <c r="J134" s="75">
        <f>J105</f>
        <v>0.86125930519766647</v>
      </c>
      <c r="K134" s="17"/>
      <c r="L134" s="69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72" t="s">
        <v>173</v>
      </c>
      <c r="C135" s="148" t="str">
        <f>B108</f>
        <v>MÓDULO 5 – INSUMOS DIVERSOS</v>
      </c>
      <c r="D135" s="148"/>
      <c r="E135" s="148"/>
      <c r="F135" s="148"/>
      <c r="G135" s="148"/>
      <c r="H135" s="148"/>
      <c r="I135" s="148"/>
      <c r="J135" s="75">
        <f>J114</f>
        <v>0</v>
      </c>
      <c r="K135" s="17"/>
      <c r="L135" s="69"/>
      <c r="M135" s="17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72"/>
      <c r="C136" s="155" t="s">
        <v>261</v>
      </c>
      <c r="D136" s="155"/>
      <c r="E136" s="155"/>
      <c r="F136" s="155"/>
      <c r="G136" s="155"/>
      <c r="H136" s="155"/>
      <c r="I136" s="155"/>
      <c r="J136" s="77">
        <f>(SUM(J131:J135))</f>
        <v>40.758953685879476</v>
      </c>
      <c r="K136" s="17"/>
      <c r="L136" s="69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2.75" customHeight="1">
      <c r="A137" s="48"/>
      <c r="B137" s="72" t="s">
        <v>189</v>
      </c>
      <c r="C137" s="148" t="str">
        <f>B117</f>
        <v>MÓDULO 6 – CUSTOS INDIRETOS, TRIBUTOS E LUCRO</v>
      </c>
      <c r="D137" s="148"/>
      <c r="E137" s="148"/>
      <c r="F137" s="148"/>
      <c r="G137" s="148"/>
      <c r="H137" s="148"/>
      <c r="I137" s="148"/>
      <c r="J137" s="75">
        <f>J126</f>
        <v>1.2605861964704992</v>
      </c>
      <c r="K137" s="17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55" t="s">
        <v>282</v>
      </c>
      <c r="C138" s="155"/>
      <c r="D138" s="155"/>
      <c r="E138" s="155"/>
      <c r="F138" s="155"/>
      <c r="G138" s="155"/>
      <c r="H138" s="155"/>
      <c r="I138" s="155"/>
      <c r="J138" s="77">
        <f>(SUM(J136:J137))</f>
        <v>42.019539882349974</v>
      </c>
      <c r="K138" s="17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72"/>
      <c r="C139" s="158" t="s">
        <v>274</v>
      </c>
      <c r="D139" s="158"/>
      <c r="E139" s="158"/>
      <c r="F139" s="158"/>
      <c r="G139" s="158"/>
      <c r="H139" s="158"/>
      <c r="I139" s="101">
        <v>44</v>
      </c>
      <c r="J139" s="77">
        <f>J138*I139</f>
        <v>1848.8597548233988</v>
      </c>
      <c r="K139" s="17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53"/>
      <c r="C140" s="53"/>
      <c r="D140" s="53"/>
      <c r="E140" s="53"/>
      <c r="F140" s="53"/>
      <c r="G140" s="53"/>
      <c r="H140" s="53"/>
      <c r="I140" s="53"/>
      <c r="J140" s="107" t="s">
        <v>264</v>
      </c>
      <c r="K140" s="69"/>
      <c r="L140" s="69"/>
      <c r="M140" s="69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2.75" customHeight="1">
      <c r="A141" s="48"/>
      <c r="B141" s="53"/>
      <c r="C141" s="53"/>
      <c r="D141" s="53"/>
      <c r="E141" s="53"/>
      <c r="F141" s="53"/>
      <c r="G141" s="53"/>
      <c r="H141" s="53"/>
      <c r="I141" s="70"/>
      <c r="J141" s="71">
        <f>J138/J35</f>
        <v>1.7411734033466204</v>
      </c>
      <c r="K141" s="69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51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69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2.75" customHeight="1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</row>
    <row r="144" spans="1:26" ht="12.75" customHeight="1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</row>
    <row r="145" spans="2:11" ht="12.75" customHeight="1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</row>
    <row r="146" spans="2:11" ht="12.75" customHeight="1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</row>
    <row r="147" spans="2:11" ht="12.75" customHeight="1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</row>
    <row r="148" spans="2:11" ht="12.75" customHeight="1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</row>
    <row r="149" spans="2:11" ht="12.75" customHeight="1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</row>
    <row r="150" spans="2:11" ht="12.75" customHeight="1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</row>
    <row r="151" spans="2:11" ht="12.75" customHeight="1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</row>
    <row r="152" spans="2:11" ht="12.75" customHeight="1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</row>
    <row r="153" spans="2:11" ht="12.75" customHeight="1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</row>
    <row r="154" spans="2:11" ht="12.75" customHeight="1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</row>
    <row r="155" spans="2:11" ht="12.75" customHeight="1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</row>
    <row r="156" spans="2:11" ht="12.75" customHeight="1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2:11" ht="12.75" customHeight="1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</row>
  </sheetData>
  <sheetProtection password="C59B" sheet="1" objects="1" scenarios="1"/>
  <mergeCells count="129">
    <mergeCell ref="B142:K157"/>
    <mergeCell ref="C131:I131"/>
    <mergeCell ref="C132:I132"/>
    <mergeCell ref="C133:I133"/>
    <mergeCell ref="C134:I134"/>
    <mergeCell ref="C135:I135"/>
    <mergeCell ref="C136:I136"/>
    <mergeCell ref="C137:I137"/>
    <mergeCell ref="B138:I138"/>
    <mergeCell ref="C139:H139"/>
    <mergeCell ref="C120:H120"/>
    <mergeCell ref="C121:H121"/>
    <mergeCell ref="C122:H122"/>
    <mergeCell ref="C123:H123"/>
    <mergeCell ref="C124:H124"/>
    <mergeCell ref="C125:H125"/>
    <mergeCell ref="B126:H126"/>
    <mergeCell ref="B129:J129"/>
    <mergeCell ref="B130:I130"/>
    <mergeCell ref="C110:H110"/>
    <mergeCell ref="C111:H111"/>
    <mergeCell ref="C112:H112"/>
    <mergeCell ref="C113:H113"/>
    <mergeCell ref="B114:H114"/>
    <mergeCell ref="B115:J115"/>
    <mergeCell ref="B117:J117"/>
    <mergeCell ref="C118:H118"/>
    <mergeCell ref="C119:H119"/>
    <mergeCell ref="C98:H98"/>
    <mergeCell ref="B99:H99"/>
    <mergeCell ref="B101:J101"/>
    <mergeCell ref="B102:I102"/>
    <mergeCell ref="C103:I103"/>
    <mergeCell ref="C104:I104"/>
    <mergeCell ref="B105:I105"/>
    <mergeCell ref="B108:J108"/>
    <mergeCell ref="C109:H109"/>
    <mergeCell ref="C89:H89"/>
    <mergeCell ref="C90:H90"/>
    <mergeCell ref="C91:H91"/>
    <mergeCell ref="C92:H92"/>
    <mergeCell ref="C93:H93"/>
    <mergeCell ref="B94:H94"/>
    <mergeCell ref="B95:J95"/>
    <mergeCell ref="B96:H96"/>
    <mergeCell ref="B97:I97"/>
    <mergeCell ref="C79:H79"/>
    <mergeCell ref="C80:H80"/>
    <mergeCell ref="C81:H81"/>
    <mergeCell ref="B82:H82"/>
    <mergeCell ref="B83:J83"/>
    <mergeCell ref="B85:J85"/>
    <mergeCell ref="B86:H86"/>
    <mergeCell ref="B87:I87"/>
    <mergeCell ref="C88:H88"/>
    <mergeCell ref="C69:I69"/>
    <mergeCell ref="C70:I70"/>
    <mergeCell ref="B71:I71"/>
    <mergeCell ref="B72:J72"/>
    <mergeCell ref="B74:J74"/>
    <mergeCell ref="C75:H75"/>
    <mergeCell ref="B76:I76"/>
    <mergeCell ref="C77:H77"/>
    <mergeCell ref="C78:H78"/>
    <mergeCell ref="C59:H59"/>
    <mergeCell ref="C60:H60"/>
    <mergeCell ref="C61:H61"/>
    <mergeCell ref="C62:H62"/>
    <mergeCell ref="C63:H63"/>
    <mergeCell ref="B64:I64"/>
    <mergeCell ref="B66:J66"/>
    <mergeCell ref="B67:I67"/>
    <mergeCell ref="C68:I68"/>
    <mergeCell ref="C49:H49"/>
    <mergeCell ref="C50:H50"/>
    <mergeCell ref="C51:H51"/>
    <mergeCell ref="C52:H52"/>
    <mergeCell ref="C53:H53"/>
    <mergeCell ref="C54:H54"/>
    <mergeCell ref="B55:H55"/>
    <mergeCell ref="B57:H57"/>
    <mergeCell ref="C58:H58"/>
    <mergeCell ref="B39:H39"/>
    <mergeCell ref="B40:I40"/>
    <mergeCell ref="C41:H41"/>
    <mergeCell ref="C42:H42"/>
    <mergeCell ref="B43:H43"/>
    <mergeCell ref="B45:H45"/>
    <mergeCell ref="B46:I46"/>
    <mergeCell ref="C47:H47"/>
    <mergeCell ref="C48:H48"/>
    <mergeCell ref="C28:H28"/>
    <mergeCell ref="C29:H29"/>
    <mergeCell ref="C30:H30"/>
    <mergeCell ref="C31:H31"/>
    <mergeCell ref="C32:H32"/>
    <mergeCell ref="C33:H33"/>
    <mergeCell ref="C34:H34"/>
    <mergeCell ref="B35:I35"/>
    <mergeCell ref="B38:J38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63" firstPageNumber="0" orientation="portrait" horizontalDpi="300" verticalDpi="300" r:id="rId1"/>
  <headerFooter>
    <oddHeader>&amp;C&amp;A</oddHeader>
    <oddFooter>&amp;CPágina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Z1000"/>
  <sheetViews>
    <sheetView showGridLines="0" topLeftCell="A103" workbookViewId="0">
      <selection activeCell="A3" activeCellId="3" sqref="I113 J3 I114 A3:I4"/>
    </sheetView>
  </sheetViews>
  <sheetFormatPr defaultColWidth="14.42578125" defaultRowHeight="12.75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 customWidth="1"/>
    <col min="10" max="10" width="21.140625" customWidth="1"/>
    <col min="11" max="11" width="25.28515625" customWidth="1"/>
    <col min="12" max="12" width="17.7109375" customWidth="1"/>
    <col min="13" max="13" width="18" customWidth="1"/>
    <col min="14" max="14" width="17.5703125" customWidth="1"/>
    <col min="15" max="26" width="7.8554687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">
        <v>147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283</v>
      </c>
      <c r="C10" s="149"/>
      <c r="D10" s="148" t="s">
        <v>3</v>
      </c>
      <c r="E10" s="148"/>
      <c r="F10" s="149">
        <v>14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Capineiro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284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159</v>
      </c>
      <c r="D15" s="148"/>
      <c r="E15" s="148"/>
      <c r="F15" s="148"/>
      <c r="G15" s="148"/>
      <c r="H15" s="148"/>
      <c r="I15" s="148"/>
      <c r="J15" s="56">
        <v>1194.0899999999999</v>
      </c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285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">
        <v>163</v>
      </c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v>43831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 t="s">
        <v>169</v>
      </c>
      <c r="D23" s="154"/>
      <c r="E23" s="154"/>
      <c r="F23" s="154"/>
      <c r="G23" s="154"/>
      <c r="H23" s="154"/>
      <c r="I23" s="52"/>
      <c r="J23" s="65">
        <f>J15</f>
        <v>1194.0899999999999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 t="s">
        <v>170</v>
      </c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 t="s">
        <v>171</v>
      </c>
      <c r="D25" s="154"/>
      <c r="E25" s="154"/>
      <c r="F25" s="154"/>
      <c r="G25" s="154"/>
      <c r="H25" s="154"/>
      <c r="I25" s="111">
        <v>0.2</v>
      </c>
      <c r="J25" s="65">
        <f>1100*I25</f>
        <v>220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 t="s">
        <v>172</v>
      </c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 t="s">
        <v>174</v>
      </c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153" t="s">
        <v>175</v>
      </c>
      <c r="C28" s="153"/>
      <c r="D28" s="153"/>
      <c r="E28" s="153"/>
      <c r="F28" s="153"/>
      <c r="G28" s="153"/>
      <c r="H28" s="153"/>
      <c r="I28" s="153"/>
      <c r="J28" s="68">
        <f>SUM(J23:J27)</f>
        <v>1414.09</v>
      </c>
      <c r="K28" s="69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70"/>
      <c r="C29" s="70"/>
      <c r="D29" s="70"/>
      <c r="E29" s="70"/>
      <c r="F29" s="70"/>
      <c r="G29" s="70"/>
      <c r="H29" s="70"/>
      <c r="I29" s="70"/>
      <c r="J29" s="71"/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4.25" customHeight="1">
      <c r="A30" s="48"/>
      <c r="B30" s="70"/>
      <c r="C30" s="70"/>
      <c r="D30" s="70"/>
      <c r="E30" s="70"/>
      <c r="F30" s="70"/>
      <c r="G30" s="70"/>
      <c r="H30" s="70"/>
      <c r="I30" s="70"/>
      <c r="J30" s="71"/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147" t="s">
        <v>176</v>
      </c>
      <c r="C31" s="147"/>
      <c r="D31" s="147"/>
      <c r="E31" s="147"/>
      <c r="F31" s="147"/>
      <c r="G31" s="147"/>
      <c r="H31" s="147"/>
      <c r="I31" s="147"/>
      <c r="J31" s="147"/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155" t="s">
        <v>177</v>
      </c>
      <c r="C32" s="155"/>
      <c r="D32" s="155"/>
      <c r="E32" s="155"/>
      <c r="F32" s="155"/>
      <c r="G32" s="155"/>
      <c r="H32" s="155"/>
      <c r="I32" s="72" t="s">
        <v>167</v>
      </c>
      <c r="J32" s="72" t="s">
        <v>168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155" t="s">
        <v>178</v>
      </c>
      <c r="C33" s="155"/>
      <c r="D33" s="155"/>
      <c r="E33" s="155"/>
      <c r="F33" s="155"/>
      <c r="G33" s="155"/>
      <c r="H33" s="155"/>
      <c r="I33" s="155"/>
      <c r="J33" s="73">
        <f>J28</f>
        <v>1414.09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72" t="s">
        <v>140</v>
      </c>
      <c r="C34" s="148" t="s">
        <v>179</v>
      </c>
      <c r="D34" s="148"/>
      <c r="E34" s="148"/>
      <c r="F34" s="148"/>
      <c r="G34" s="148"/>
      <c r="H34" s="148"/>
      <c r="I34" s="74">
        <f>1/12</f>
        <v>8.3333333333333329E-2</v>
      </c>
      <c r="J34" s="75">
        <f>$J$33*I34</f>
        <v>117.84083333333332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72" t="s">
        <v>142</v>
      </c>
      <c r="C35" s="148" t="s">
        <v>180</v>
      </c>
      <c r="D35" s="148"/>
      <c r="E35" s="148"/>
      <c r="F35" s="148"/>
      <c r="G35" s="148"/>
      <c r="H35" s="148"/>
      <c r="I35" s="74">
        <f>((1/12)+(1/12)/3)</f>
        <v>0.1111111111111111</v>
      </c>
      <c r="J35" s="75">
        <f>$J$33*I35</f>
        <v>157.12111111111111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155" t="s">
        <v>181</v>
      </c>
      <c r="C36" s="155"/>
      <c r="D36" s="155"/>
      <c r="E36" s="155"/>
      <c r="F36" s="155"/>
      <c r="G36" s="155"/>
      <c r="H36" s="155"/>
      <c r="I36" s="76">
        <f>I34+I35</f>
        <v>0.19444444444444442</v>
      </c>
      <c r="J36" s="77">
        <f>SUM(J34:J35)</f>
        <v>274.96194444444444</v>
      </c>
      <c r="K36" s="69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78"/>
      <c r="C37" s="79"/>
      <c r="D37" s="79"/>
      <c r="E37" s="79"/>
      <c r="F37" s="79"/>
      <c r="G37" s="79"/>
      <c r="H37" s="79"/>
      <c r="I37" s="80"/>
      <c r="J37" s="8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4.25" customHeight="1">
      <c r="A38" s="48"/>
      <c r="B38" s="155" t="s">
        <v>182</v>
      </c>
      <c r="C38" s="155"/>
      <c r="D38" s="155"/>
      <c r="E38" s="155"/>
      <c r="F38" s="155"/>
      <c r="G38" s="155"/>
      <c r="H38" s="155"/>
      <c r="I38" s="72" t="s">
        <v>167</v>
      </c>
      <c r="J38" s="72" t="s">
        <v>168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183</v>
      </c>
      <c r="C39" s="155"/>
      <c r="D39" s="155"/>
      <c r="E39" s="155"/>
      <c r="F39" s="155"/>
      <c r="G39" s="155"/>
      <c r="H39" s="155"/>
      <c r="I39" s="155"/>
      <c r="J39" s="82">
        <f>J28+J36</f>
        <v>1689.0519444444444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72" t="s">
        <v>140</v>
      </c>
      <c r="C40" s="148" t="s">
        <v>184</v>
      </c>
      <c r="D40" s="148"/>
      <c r="E40" s="148"/>
      <c r="F40" s="148"/>
      <c r="G40" s="148"/>
      <c r="H40" s="148"/>
      <c r="I40" s="74">
        <v>0.2</v>
      </c>
      <c r="J40" s="75">
        <f t="shared" ref="J40:J47" si="0">$J$39*I40</f>
        <v>337.81038888888889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2.75" customHeight="1">
      <c r="A41" s="48"/>
      <c r="B41" s="72" t="s">
        <v>142</v>
      </c>
      <c r="C41" s="148" t="s">
        <v>185</v>
      </c>
      <c r="D41" s="148"/>
      <c r="E41" s="148"/>
      <c r="F41" s="148"/>
      <c r="G41" s="148"/>
      <c r="H41" s="148"/>
      <c r="I41" s="74">
        <v>2.5000000000000001E-2</v>
      </c>
      <c r="J41" s="75">
        <f t="shared" si="0"/>
        <v>42.226298611111112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72" t="s">
        <v>145</v>
      </c>
      <c r="C42" s="148" t="s">
        <v>186</v>
      </c>
      <c r="D42" s="148"/>
      <c r="E42" s="148"/>
      <c r="F42" s="148"/>
      <c r="G42" s="148"/>
      <c r="H42" s="148"/>
      <c r="I42" s="83">
        <v>0</v>
      </c>
      <c r="J42" s="75">
        <f t="shared" si="0"/>
        <v>0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2.75" customHeight="1">
      <c r="A43" s="48"/>
      <c r="B43" s="72" t="s">
        <v>148</v>
      </c>
      <c r="C43" s="148" t="s">
        <v>187</v>
      </c>
      <c r="D43" s="148"/>
      <c r="E43" s="148"/>
      <c r="F43" s="148"/>
      <c r="G43" s="148"/>
      <c r="H43" s="148"/>
      <c r="I43" s="74">
        <v>1.4999999999999999E-2</v>
      </c>
      <c r="J43" s="75">
        <f t="shared" si="0"/>
        <v>25.335779166666665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72" t="s">
        <v>173</v>
      </c>
      <c r="C44" s="148" t="s">
        <v>188</v>
      </c>
      <c r="D44" s="148"/>
      <c r="E44" s="148"/>
      <c r="F44" s="148"/>
      <c r="G44" s="148"/>
      <c r="H44" s="148"/>
      <c r="I44" s="74">
        <v>0.01</v>
      </c>
      <c r="J44" s="75">
        <f t="shared" si="0"/>
        <v>16.890519444444443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189</v>
      </c>
      <c r="C45" s="148" t="s">
        <v>190</v>
      </c>
      <c r="D45" s="148"/>
      <c r="E45" s="148"/>
      <c r="F45" s="148"/>
      <c r="G45" s="148"/>
      <c r="H45" s="148"/>
      <c r="I45" s="74">
        <v>6.0000000000000001E-3</v>
      </c>
      <c r="J45" s="75">
        <f t="shared" si="0"/>
        <v>10.134311666666667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72" t="s">
        <v>191</v>
      </c>
      <c r="C46" s="148" t="s">
        <v>192</v>
      </c>
      <c r="D46" s="148"/>
      <c r="E46" s="148"/>
      <c r="F46" s="148"/>
      <c r="G46" s="148"/>
      <c r="H46" s="148"/>
      <c r="I46" s="74">
        <v>2E-3</v>
      </c>
      <c r="J46" s="75">
        <f t="shared" si="0"/>
        <v>3.378103888888889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193</v>
      </c>
      <c r="C47" s="148" t="s">
        <v>194</v>
      </c>
      <c r="D47" s="148"/>
      <c r="E47" s="148"/>
      <c r="F47" s="148"/>
      <c r="G47" s="148"/>
      <c r="H47" s="148"/>
      <c r="I47" s="74">
        <v>0.08</v>
      </c>
      <c r="J47" s="75">
        <f t="shared" si="0"/>
        <v>135.12415555555555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155" t="s">
        <v>195</v>
      </c>
      <c r="C48" s="155"/>
      <c r="D48" s="155"/>
      <c r="E48" s="155"/>
      <c r="F48" s="155"/>
      <c r="G48" s="155"/>
      <c r="H48" s="155"/>
      <c r="I48" s="76">
        <f>SUM(I40:I47)</f>
        <v>0.33800000000000002</v>
      </c>
      <c r="J48" s="77">
        <f>SUM(J40:J47)</f>
        <v>570.89955722222226</v>
      </c>
      <c r="K48" s="69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16"/>
      <c r="C49" s="70"/>
      <c r="D49" s="70"/>
      <c r="E49" s="70"/>
      <c r="F49" s="70"/>
      <c r="G49" s="70"/>
      <c r="H49" s="70"/>
      <c r="I49" s="84"/>
      <c r="J49" s="85"/>
      <c r="K49" s="69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2.75" customHeight="1">
      <c r="A50" s="48"/>
      <c r="B50" s="153" t="s">
        <v>196</v>
      </c>
      <c r="C50" s="153"/>
      <c r="D50" s="153"/>
      <c r="E50" s="153"/>
      <c r="F50" s="153"/>
      <c r="G50" s="153"/>
      <c r="H50" s="153"/>
      <c r="I50" s="86"/>
      <c r="J50" s="64" t="s">
        <v>168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2.75" customHeight="1">
      <c r="A51" s="87"/>
      <c r="B51" s="64" t="s">
        <v>140</v>
      </c>
      <c r="C51" s="154" t="s">
        <v>197</v>
      </c>
      <c r="D51" s="154"/>
      <c r="E51" s="154"/>
      <c r="F51" s="154"/>
      <c r="G51" s="154"/>
      <c r="H51" s="154"/>
      <c r="I51" s="88"/>
      <c r="J51" s="65">
        <f>((26*3.25*2)-(J23*0.06))</f>
        <v>97.354600000000005</v>
      </c>
      <c r="K51" s="89"/>
      <c r="L51" s="89"/>
      <c r="M51" s="89"/>
      <c r="N51" s="89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4.25" customHeight="1">
      <c r="A52" s="48"/>
      <c r="B52" s="64" t="s">
        <v>142</v>
      </c>
      <c r="C52" s="154" t="s">
        <v>198</v>
      </c>
      <c r="D52" s="154"/>
      <c r="E52" s="154"/>
      <c r="F52" s="154"/>
      <c r="G52" s="154"/>
      <c r="H52" s="154"/>
      <c r="I52" s="65">
        <v>21.63</v>
      </c>
      <c r="J52" s="65">
        <f>I52*26*0.8</f>
        <v>449.904</v>
      </c>
      <c r="K52" s="17"/>
      <c r="L52" s="17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64" t="s">
        <v>145</v>
      </c>
      <c r="C53" s="154" t="s">
        <v>199</v>
      </c>
      <c r="D53" s="154"/>
      <c r="E53" s="154"/>
      <c r="F53" s="154"/>
      <c r="G53" s="154"/>
      <c r="H53" s="154"/>
      <c r="I53" s="65"/>
      <c r="J53" s="65">
        <v>0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64" t="s">
        <v>148</v>
      </c>
      <c r="C54" s="154" t="s">
        <v>200</v>
      </c>
      <c r="D54" s="154"/>
      <c r="E54" s="154"/>
      <c r="F54" s="154"/>
      <c r="G54" s="154"/>
      <c r="H54" s="154"/>
      <c r="I54" s="65"/>
      <c r="J54" s="90">
        <v>0</v>
      </c>
      <c r="K54" s="91"/>
      <c r="L54" s="17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64" t="s">
        <v>173</v>
      </c>
      <c r="C55" s="154" t="s">
        <v>201</v>
      </c>
      <c r="D55" s="154"/>
      <c r="E55" s="154"/>
      <c r="F55" s="154"/>
      <c r="G55" s="154"/>
      <c r="H55" s="154"/>
      <c r="I55" s="112"/>
      <c r="J55" s="65">
        <f>I55*0.3</f>
        <v>0</v>
      </c>
      <c r="K55" s="113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64" t="s">
        <v>189</v>
      </c>
      <c r="C56" s="154" t="s">
        <v>202</v>
      </c>
      <c r="D56" s="154"/>
      <c r="E56" s="154"/>
      <c r="F56" s="154"/>
      <c r="G56" s="154"/>
      <c r="H56" s="154"/>
      <c r="I56" s="65"/>
      <c r="J56" s="65">
        <f>I56</f>
        <v>0</v>
      </c>
      <c r="K56" s="92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153" t="s">
        <v>203</v>
      </c>
      <c r="C57" s="153"/>
      <c r="D57" s="153"/>
      <c r="E57" s="153"/>
      <c r="F57" s="153"/>
      <c r="G57" s="153"/>
      <c r="H57" s="153"/>
      <c r="I57" s="153"/>
      <c r="J57" s="68">
        <f>SUM(J51:J56)</f>
        <v>547.2586</v>
      </c>
      <c r="K57" s="69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16"/>
      <c r="C58" s="70"/>
      <c r="D58" s="70"/>
      <c r="E58" s="70"/>
      <c r="F58" s="70"/>
      <c r="G58" s="70"/>
      <c r="H58" s="70"/>
      <c r="I58" s="84"/>
      <c r="J58" s="85"/>
      <c r="K58" s="17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147" t="s">
        <v>204</v>
      </c>
      <c r="C59" s="147"/>
      <c r="D59" s="147"/>
      <c r="E59" s="147"/>
      <c r="F59" s="147"/>
      <c r="G59" s="147"/>
      <c r="H59" s="147"/>
      <c r="I59" s="147"/>
      <c r="J59" s="147"/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2.75" customHeight="1">
      <c r="A60" s="48"/>
      <c r="B60" s="155" t="s">
        <v>205</v>
      </c>
      <c r="C60" s="155"/>
      <c r="D60" s="155"/>
      <c r="E60" s="155"/>
      <c r="F60" s="155"/>
      <c r="G60" s="155"/>
      <c r="H60" s="155"/>
      <c r="I60" s="155"/>
      <c r="J60" s="72" t="s">
        <v>168</v>
      </c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2.75" customHeight="1">
      <c r="A61" s="48"/>
      <c r="B61" s="72" t="s">
        <v>206</v>
      </c>
      <c r="C61" s="148" t="s">
        <v>207</v>
      </c>
      <c r="D61" s="148"/>
      <c r="E61" s="148"/>
      <c r="F61" s="148"/>
      <c r="G61" s="148"/>
      <c r="H61" s="148"/>
      <c r="I61" s="148"/>
      <c r="J61" s="75">
        <f>J36</f>
        <v>274.96194444444444</v>
      </c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72" t="s">
        <v>208</v>
      </c>
      <c r="C62" s="148" t="s">
        <v>209</v>
      </c>
      <c r="D62" s="148"/>
      <c r="E62" s="148"/>
      <c r="F62" s="148"/>
      <c r="G62" s="148"/>
      <c r="H62" s="148"/>
      <c r="I62" s="148"/>
      <c r="J62" s="75">
        <f>J48</f>
        <v>570.89955722222226</v>
      </c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210</v>
      </c>
      <c r="C63" s="148" t="s">
        <v>211</v>
      </c>
      <c r="D63" s="148"/>
      <c r="E63" s="148"/>
      <c r="F63" s="148"/>
      <c r="G63" s="148"/>
      <c r="H63" s="148"/>
      <c r="I63" s="148"/>
      <c r="J63" s="75">
        <f>J57</f>
        <v>547.2586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87"/>
      <c r="B64" s="155" t="s">
        <v>212</v>
      </c>
      <c r="C64" s="155"/>
      <c r="D64" s="155"/>
      <c r="E64" s="155"/>
      <c r="F64" s="155"/>
      <c r="G64" s="155"/>
      <c r="H64" s="155"/>
      <c r="I64" s="155"/>
      <c r="J64" s="77">
        <f>SUM(J61:J63)</f>
        <v>1393.1201016666669</v>
      </c>
      <c r="K64" s="69"/>
      <c r="L64" s="89"/>
      <c r="M64" s="89"/>
      <c r="N64" s="89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4.25" customHeight="1">
      <c r="A65" s="89"/>
      <c r="B65" s="70"/>
      <c r="C65" s="70"/>
      <c r="D65" s="70"/>
      <c r="E65" s="70"/>
      <c r="F65" s="70"/>
      <c r="G65" s="70"/>
      <c r="H65" s="70"/>
      <c r="I65" s="70"/>
      <c r="J65" s="73"/>
      <c r="K65" s="6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4.25" customHeight="1">
      <c r="A66" s="48"/>
      <c r="B66" s="156"/>
      <c r="C66" s="156"/>
      <c r="D66" s="156"/>
      <c r="E66" s="156"/>
      <c r="F66" s="156"/>
      <c r="G66" s="156"/>
      <c r="H66" s="156"/>
      <c r="I66" s="156"/>
      <c r="J66" s="156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147" t="s">
        <v>213</v>
      </c>
      <c r="C67" s="147"/>
      <c r="D67" s="147"/>
      <c r="E67" s="147"/>
      <c r="F67" s="147"/>
      <c r="G67" s="147"/>
      <c r="H67" s="147"/>
      <c r="I67" s="147"/>
      <c r="J67" s="147"/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72">
        <v>3</v>
      </c>
      <c r="C68" s="155" t="s">
        <v>214</v>
      </c>
      <c r="D68" s="155"/>
      <c r="E68" s="155"/>
      <c r="F68" s="155"/>
      <c r="G68" s="155"/>
      <c r="H68" s="155"/>
      <c r="I68" s="72" t="s">
        <v>167</v>
      </c>
      <c r="J68" s="72" t="s">
        <v>168</v>
      </c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155" t="s">
        <v>178</v>
      </c>
      <c r="C69" s="155"/>
      <c r="D69" s="155"/>
      <c r="E69" s="155"/>
      <c r="F69" s="155"/>
      <c r="G69" s="155"/>
      <c r="H69" s="155"/>
      <c r="I69" s="155"/>
      <c r="J69" s="82">
        <f>J28</f>
        <v>1414.09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72" t="s">
        <v>140</v>
      </c>
      <c r="C70" s="148" t="s">
        <v>215</v>
      </c>
      <c r="D70" s="148"/>
      <c r="E70" s="148"/>
      <c r="F70" s="148"/>
      <c r="G70" s="148"/>
      <c r="H70" s="148"/>
      <c r="I70" s="74">
        <f>((1/12)*0.05)</f>
        <v>4.1666666666666666E-3</v>
      </c>
      <c r="J70" s="75">
        <f>$J$69*I70</f>
        <v>5.8920416666666666</v>
      </c>
      <c r="K70" s="69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 t="s">
        <v>142</v>
      </c>
      <c r="C71" s="148" t="s">
        <v>216</v>
      </c>
      <c r="D71" s="148"/>
      <c r="E71" s="148"/>
      <c r="F71" s="148"/>
      <c r="G71" s="148"/>
      <c r="H71" s="148"/>
      <c r="I71" s="74">
        <f>I70*0.08</f>
        <v>3.3333333333333332E-4</v>
      </c>
      <c r="J71" s="75">
        <f>$J$69*I71</f>
        <v>0.4713633333333333</v>
      </c>
      <c r="K71" s="69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72" t="s">
        <v>145</v>
      </c>
      <c r="C72" s="148" t="s">
        <v>217</v>
      </c>
      <c r="D72" s="148"/>
      <c r="E72" s="148"/>
      <c r="F72" s="148"/>
      <c r="G72" s="148"/>
      <c r="H72" s="148"/>
      <c r="I72" s="74">
        <f>(5/30)/12</f>
        <v>1.3888888888888888E-2</v>
      </c>
      <c r="J72" s="75">
        <f>$J$69*I72</f>
        <v>19.640138888888888</v>
      </c>
      <c r="K72" s="94" t="s">
        <v>218</v>
      </c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148</v>
      </c>
      <c r="C73" s="148" t="s">
        <v>219</v>
      </c>
      <c r="D73" s="148"/>
      <c r="E73" s="148"/>
      <c r="F73" s="148"/>
      <c r="G73" s="148"/>
      <c r="H73" s="148"/>
      <c r="I73" s="74">
        <f>I72*I48</f>
        <v>4.6944444444444447E-3</v>
      </c>
      <c r="J73" s="75">
        <f>$J$69*I73</f>
        <v>6.638366944444444</v>
      </c>
      <c r="K73" s="95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17"/>
      <c r="B74" s="72" t="s">
        <v>173</v>
      </c>
      <c r="C74" s="148" t="s">
        <v>220</v>
      </c>
      <c r="D74" s="148"/>
      <c r="E74" s="148"/>
      <c r="F74" s="148"/>
      <c r="G74" s="148"/>
      <c r="H74" s="148"/>
      <c r="I74" s="74">
        <f>(0.4*0.08)</f>
        <v>3.2000000000000001E-2</v>
      </c>
      <c r="J74" s="75">
        <f>$J$69*I74</f>
        <v>45.250879999999995</v>
      </c>
      <c r="K74" s="69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48"/>
      <c r="B75" s="155" t="s">
        <v>221</v>
      </c>
      <c r="C75" s="155"/>
      <c r="D75" s="155"/>
      <c r="E75" s="155"/>
      <c r="F75" s="155"/>
      <c r="G75" s="155"/>
      <c r="H75" s="155"/>
      <c r="I75" s="76">
        <f>SUM(I70:I74)</f>
        <v>5.5083333333333331E-2</v>
      </c>
      <c r="J75" s="77">
        <f>SUM(J70:J74)</f>
        <v>77.892790833333322</v>
      </c>
      <c r="K75" s="69"/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17"/>
      <c r="B76" s="70"/>
      <c r="C76" s="70"/>
      <c r="D76" s="70"/>
      <c r="E76" s="70"/>
      <c r="F76" s="70"/>
      <c r="G76" s="70"/>
      <c r="H76" s="70"/>
      <c r="I76" s="84"/>
      <c r="J76" s="73"/>
      <c r="K76" s="69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>
      <c r="A77" s="87"/>
      <c r="B77" s="157"/>
      <c r="C77" s="157"/>
      <c r="D77" s="157"/>
      <c r="E77" s="157"/>
      <c r="F77" s="157"/>
      <c r="G77" s="157"/>
      <c r="H77" s="157"/>
      <c r="I77" s="157"/>
      <c r="J77" s="157"/>
      <c r="K77" s="89"/>
      <c r="L77" s="89"/>
      <c r="M77" s="89"/>
      <c r="N77" s="89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4.25" customHeight="1">
      <c r="A78" s="48"/>
      <c r="B78" s="147" t="s">
        <v>222</v>
      </c>
      <c r="C78" s="147"/>
      <c r="D78" s="147"/>
      <c r="E78" s="147"/>
      <c r="F78" s="147"/>
      <c r="G78" s="147"/>
      <c r="H78" s="147"/>
      <c r="I78" s="147"/>
      <c r="J78" s="147"/>
      <c r="K78" s="17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17"/>
      <c r="B79" s="155" t="s">
        <v>223</v>
      </c>
      <c r="C79" s="155"/>
      <c r="D79" s="155"/>
      <c r="E79" s="155"/>
      <c r="F79" s="155"/>
      <c r="G79" s="155"/>
      <c r="H79" s="155"/>
      <c r="I79" s="72" t="s">
        <v>167</v>
      </c>
      <c r="J79" s="72" t="s">
        <v>168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48"/>
      <c r="B80" s="163" t="s">
        <v>178</v>
      </c>
      <c r="C80" s="163"/>
      <c r="D80" s="163"/>
      <c r="E80" s="163"/>
      <c r="F80" s="163"/>
      <c r="G80" s="163"/>
      <c r="H80" s="163"/>
      <c r="I80" s="163"/>
      <c r="J80" s="96">
        <f>J28</f>
        <v>1414.09</v>
      </c>
      <c r="K80" s="17"/>
      <c r="L80" s="17"/>
      <c r="M80" s="17"/>
      <c r="N80" s="17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72" t="s">
        <v>140</v>
      </c>
      <c r="C81" s="148" t="s">
        <v>224</v>
      </c>
      <c r="D81" s="148"/>
      <c r="E81" s="148"/>
      <c r="F81" s="148"/>
      <c r="G81" s="148"/>
      <c r="H81" s="148"/>
      <c r="I81" s="74">
        <f>I35/12</f>
        <v>9.2592592592592587E-3</v>
      </c>
      <c r="J81" s="75">
        <f t="shared" ref="J81:J86" si="1">$J$80*I81</f>
        <v>13.093425925925924</v>
      </c>
      <c r="K81" s="9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2.75" customHeight="1">
      <c r="A82" s="48"/>
      <c r="B82" s="72" t="s">
        <v>142</v>
      </c>
      <c r="C82" s="148" t="s">
        <v>225</v>
      </c>
      <c r="D82" s="148"/>
      <c r="E82" s="148"/>
      <c r="F82" s="148"/>
      <c r="G82" s="148"/>
      <c r="H82" s="148"/>
      <c r="I82" s="74">
        <f>(5.96/30)*(1/12)</f>
        <v>1.6555555555555553E-2</v>
      </c>
      <c r="J82" s="75">
        <f t="shared" si="1"/>
        <v>23.41104555555555</v>
      </c>
      <c r="K82" s="97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72" t="s">
        <v>145</v>
      </c>
      <c r="C83" s="148" t="s">
        <v>226</v>
      </c>
      <c r="D83" s="148"/>
      <c r="E83" s="148"/>
      <c r="F83" s="148"/>
      <c r="G83" s="148"/>
      <c r="H83" s="148"/>
      <c r="I83" s="74">
        <f>(5/30)/12*0.015</f>
        <v>2.0833333333333332E-4</v>
      </c>
      <c r="J83" s="75">
        <f t="shared" si="1"/>
        <v>0.29460208333333332</v>
      </c>
      <c r="K83" s="69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2.75" customHeight="1">
      <c r="A84" s="48"/>
      <c r="B84" s="72" t="s">
        <v>148</v>
      </c>
      <c r="C84" s="151" t="s">
        <v>227</v>
      </c>
      <c r="D84" s="151"/>
      <c r="E84" s="151"/>
      <c r="F84" s="151"/>
      <c r="G84" s="151"/>
      <c r="H84" s="151"/>
      <c r="I84" s="74">
        <f>(15/30)/12*0.0078</f>
        <v>3.2499999999999999E-4</v>
      </c>
      <c r="J84" s="75">
        <f t="shared" si="1"/>
        <v>0.45957924999999994</v>
      </c>
      <c r="K84" s="69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72" t="s">
        <v>173</v>
      </c>
      <c r="C85" s="148" t="s">
        <v>228</v>
      </c>
      <c r="D85" s="148"/>
      <c r="E85" s="148"/>
      <c r="F85" s="148"/>
      <c r="G85" s="148"/>
      <c r="H85" s="148"/>
      <c r="I85" s="74">
        <f>(0.0144*0.1*0.4509*6/12)</f>
        <v>3.2464800000000003E-4</v>
      </c>
      <c r="J85" s="75">
        <f t="shared" si="1"/>
        <v>0.45908149032000001</v>
      </c>
      <c r="K85" s="69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189</v>
      </c>
      <c r="C86" s="159" t="s">
        <v>229</v>
      </c>
      <c r="D86" s="159"/>
      <c r="E86" s="159"/>
      <c r="F86" s="159"/>
      <c r="G86" s="159"/>
      <c r="H86" s="159"/>
      <c r="I86" s="74">
        <f>SUM(I81:I85)*I48</f>
        <v>9.0154050980740738E-3</v>
      </c>
      <c r="J86" s="75">
        <f t="shared" si="1"/>
        <v>12.748594195135567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87"/>
      <c r="B87" s="155" t="s">
        <v>230</v>
      </c>
      <c r="C87" s="155"/>
      <c r="D87" s="155"/>
      <c r="E87" s="155"/>
      <c r="F87" s="155"/>
      <c r="G87" s="155"/>
      <c r="H87" s="155"/>
      <c r="I87" s="76">
        <f>SUM(I81:I86)</f>
        <v>3.5688201246222219E-2</v>
      </c>
      <c r="J87" s="77">
        <f>SUM(J81:J86)</f>
        <v>50.466328500270372</v>
      </c>
      <c r="K87" s="69"/>
      <c r="L87" s="89"/>
      <c r="M87" s="89"/>
      <c r="N87" s="89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6.5" customHeight="1">
      <c r="A88" s="48"/>
      <c r="B88" s="160"/>
      <c r="C88" s="160"/>
      <c r="D88" s="160"/>
      <c r="E88" s="160"/>
      <c r="F88" s="160"/>
      <c r="G88" s="160"/>
      <c r="H88" s="160"/>
      <c r="I88" s="160"/>
      <c r="J88" s="160"/>
      <c r="K88" s="17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2.75" customHeight="1">
      <c r="A89" s="48"/>
      <c r="B89" s="155" t="s">
        <v>231</v>
      </c>
      <c r="C89" s="155"/>
      <c r="D89" s="155"/>
      <c r="E89" s="155"/>
      <c r="F89" s="155"/>
      <c r="G89" s="155"/>
      <c r="H89" s="155"/>
      <c r="I89" s="72" t="s">
        <v>167</v>
      </c>
      <c r="J89" s="72" t="s">
        <v>168</v>
      </c>
      <c r="K89" s="1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2.75" customHeight="1">
      <c r="A90" s="48"/>
      <c r="B90" s="158" t="s">
        <v>178</v>
      </c>
      <c r="C90" s="158"/>
      <c r="D90" s="158"/>
      <c r="E90" s="158"/>
      <c r="F90" s="158"/>
      <c r="G90" s="158"/>
      <c r="H90" s="158"/>
      <c r="I90" s="158"/>
      <c r="J90" s="98">
        <f>J28</f>
        <v>1414.09</v>
      </c>
      <c r="K90" s="17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72" t="s">
        <v>140</v>
      </c>
      <c r="C91" s="148" t="s">
        <v>232</v>
      </c>
      <c r="D91" s="148"/>
      <c r="E91" s="148"/>
      <c r="F91" s="148"/>
      <c r="G91" s="148"/>
      <c r="H91" s="148"/>
      <c r="I91" s="74"/>
      <c r="J91" s="75">
        <v>0</v>
      </c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155" t="s">
        <v>233</v>
      </c>
      <c r="C92" s="155"/>
      <c r="D92" s="155"/>
      <c r="E92" s="155"/>
      <c r="F92" s="155"/>
      <c r="G92" s="155"/>
      <c r="H92" s="155"/>
      <c r="I92" s="76"/>
      <c r="J92" s="77">
        <f>J91</f>
        <v>0</v>
      </c>
      <c r="K92" s="69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6.5" customHeight="1">
      <c r="A93" s="48"/>
      <c r="B93" s="99"/>
      <c r="C93" s="99"/>
      <c r="D93" s="99"/>
      <c r="E93" s="99"/>
      <c r="F93" s="99"/>
      <c r="G93" s="99"/>
      <c r="H93" s="99"/>
      <c r="I93" s="99"/>
      <c r="J93" s="99"/>
      <c r="K93" s="17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147" t="s">
        <v>234</v>
      </c>
      <c r="C94" s="147"/>
      <c r="D94" s="147"/>
      <c r="E94" s="147"/>
      <c r="F94" s="147"/>
      <c r="G94" s="147"/>
      <c r="H94" s="147"/>
      <c r="I94" s="147"/>
      <c r="J94" s="147"/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2.75" customHeight="1">
      <c r="A95" s="48"/>
      <c r="B95" s="155" t="s">
        <v>235</v>
      </c>
      <c r="C95" s="155"/>
      <c r="D95" s="155"/>
      <c r="E95" s="155"/>
      <c r="F95" s="155"/>
      <c r="G95" s="155"/>
      <c r="H95" s="155"/>
      <c r="I95" s="155"/>
      <c r="J95" s="72" t="s">
        <v>168</v>
      </c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72" t="s">
        <v>236</v>
      </c>
      <c r="C96" s="148" t="s">
        <v>225</v>
      </c>
      <c r="D96" s="148"/>
      <c r="E96" s="148"/>
      <c r="F96" s="148"/>
      <c r="G96" s="148"/>
      <c r="H96" s="148"/>
      <c r="I96" s="148"/>
      <c r="J96" s="75">
        <f>J87</f>
        <v>50.466328500270372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72" t="s">
        <v>237</v>
      </c>
      <c r="C97" s="148" t="s">
        <v>238</v>
      </c>
      <c r="D97" s="148"/>
      <c r="E97" s="148"/>
      <c r="F97" s="148"/>
      <c r="G97" s="148"/>
      <c r="H97" s="148"/>
      <c r="I97" s="148"/>
      <c r="J97" s="75">
        <f>J92</f>
        <v>0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87"/>
      <c r="B98" s="155" t="s">
        <v>239</v>
      </c>
      <c r="C98" s="155"/>
      <c r="D98" s="155"/>
      <c r="E98" s="155"/>
      <c r="F98" s="155"/>
      <c r="G98" s="155"/>
      <c r="H98" s="155"/>
      <c r="I98" s="155"/>
      <c r="J98" s="77">
        <f>SUM(J96:J97)</f>
        <v>50.466328500270372</v>
      </c>
      <c r="K98" s="69"/>
      <c r="L98" s="89"/>
      <c r="M98" s="89"/>
      <c r="N98" s="89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6.5" customHeight="1">
      <c r="A99" s="48"/>
      <c r="B99" s="99"/>
      <c r="C99" s="99"/>
      <c r="D99" s="99"/>
      <c r="E99" s="99"/>
      <c r="F99" s="99"/>
      <c r="G99" s="99"/>
      <c r="H99" s="99"/>
      <c r="I99" s="99"/>
      <c r="J99" s="99"/>
      <c r="K99" s="17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147" t="s">
        <v>240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72">
        <v>5</v>
      </c>
      <c r="C102" s="155" t="s">
        <v>241</v>
      </c>
      <c r="D102" s="155"/>
      <c r="E102" s="155"/>
      <c r="F102" s="155"/>
      <c r="G102" s="155"/>
      <c r="H102" s="155"/>
      <c r="I102" s="72"/>
      <c r="J102" s="72" t="s">
        <v>168</v>
      </c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72" t="s">
        <v>140</v>
      </c>
      <c r="C103" s="148" t="s">
        <v>242</v>
      </c>
      <c r="D103" s="148"/>
      <c r="E103" s="148"/>
      <c r="F103" s="148"/>
      <c r="G103" s="148"/>
      <c r="H103" s="148"/>
      <c r="I103" s="75"/>
      <c r="J103" s="75">
        <f>'Uniforme-EPI'!F43</f>
        <v>0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142</v>
      </c>
      <c r="C104" s="148" t="s">
        <v>243</v>
      </c>
      <c r="D104" s="148"/>
      <c r="E104" s="148"/>
      <c r="F104" s="148"/>
      <c r="G104" s="148"/>
      <c r="H104" s="148"/>
      <c r="I104" s="100"/>
      <c r="J104" s="75"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2.75" customHeight="1">
      <c r="A105" s="48"/>
      <c r="B105" s="101" t="s">
        <v>145</v>
      </c>
      <c r="C105" s="148" t="s">
        <v>244</v>
      </c>
      <c r="D105" s="148"/>
      <c r="E105" s="148"/>
      <c r="F105" s="148"/>
      <c r="G105" s="148"/>
      <c r="H105" s="148"/>
      <c r="I105" s="102"/>
      <c r="J105" s="75">
        <f>'Uniforme-EPI'!F62</f>
        <v>0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101" t="s">
        <v>148</v>
      </c>
      <c r="C106" s="148" t="s">
        <v>245</v>
      </c>
      <c r="D106" s="148"/>
      <c r="E106" s="148"/>
      <c r="F106" s="148"/>
      <c r="G106" s="148"/>
      <c r="H106" s="148"/>
      <c r="I106" s="102"/>
      <c r="J106" s="75"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155" t="s">
        <v>246</v>
      </c>
      <c r="C107" s="155"/>
      <c r="D107" s="155"/>
      <c r="E107" s="155"/>
      <c r="F107" s="155"/>
      <c r="G107" s="155"/>
      <c r="H107" s="155"/>
      <c r="I107" s="103"/>
      <c r="J107" s="77">
        <f>SUM(J103:J106)</f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6.5" customHeight="1">
      <c r="A108" s="48"/>
      <c r="B108" s="161"/>
      <c r="C108" s="161"/>
      <c r="D108" s="161"/>
      <c r="E108" s="161"/>
      <c r="F108" s="161"/>
      <c r="G108" s="161"/>
      <c r="H108" s="161"/>
      <c r="I108" s="161"/>
      <c r="J108" s="161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6.5" customHeight="1">
      <c r="A109" s="48"/>
      <c r="B109" s="99"/>
      <c r="C109" s="99"/>
      <c r="D109" s="99"/>
      <c r="E109" s="99"/>
      <c r="F109" s="99"/>
      <c r="G109" s="99"/>
      <c r="H109" s="99"/>
      <c r="I109" s="99"/>
      <c r="J109" s="99"/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147" t="s">
        <v>247</v>
      </c>
      <c r="C110" s="147"/>
      <c r="D110" s="147"/>
      <c r="E110" s="147"/>
      <c r="F110" s="147"/>
      <c r="G110" s="147"/>
      <c r="H110" s="147"/>
      <c r="I110" s="147"/>
      <c r="J110" s="147"/>
      <c r="K110" s="69"/>
      <c r="L110" s="97"/>
      <c r="M110" s="9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72">
        <v>6</v>
      </c>
      <c r="C111" s="155" t="s">
        <v>248</v>
      </c>
      <c r="D111" s="155"/>
      <c r="E111" s="155"/>
      <c r="F111" s="155"/>
      <c r="G111" s="155"/>
      <c r="H111" s="155"/>
      <c r="I111" s="72" t="s">
        <v>167</v>
      </c>
      <c r="J111" s="72" t="s">
        <v>168</v>
      </c>
      <c r="K111" s="69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2.75" customHeight="1">
      <c r="A112" s="48"/>
      <c r="B112" s="72" t="s">
        <v>140</v>
      </c>
      <c r="C112" s="148" t="s">
        <v>249</v>
      </c>
      <c r="D112" s="148"/>
      <c r="E112" s="148"/>
      <c r="F112" s="148"/>
      <c r="G112" s="148"/>
      <c r="H112" s="148"/>
      <c r="I112" s="83">
        <v>0</v>
      </c>
      <c r="J112" s="75">
        <f>J129*I112</f>
        <v>0</v>
      </c>
      <c r="K112" s="104"/>
      <c r="L112" s="53"/>
      <c r="M112" s="53"/>
      <c r="N112" s="69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72" t="s">
        <v>142</v>
      </c>
      <c r="C113" s="148" t="s">
        <v>250</v>
      </c>
      <c r="D113" s="148"/>
      <c r="E113" s="148"/>
      <c r="F113" s="148"/>
      <c r="G113" s="148"/>
      <c r="H113" s="148"/>
      <c r="I113" s="83">
        <v>0</v>
      </c>
      <c r="J113" s="75">
        <f>(J129+J112)*I113</f>
        <v>0</v>
      </c>
      <c r="K113" s="104"/>
      <c r="L113" s="53"/>
      <c r="M113" s="53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 t="s">
        <v>145</v>
      </c>
      <c r="C114" s="155" t="s">
        <v>251</v>
      </c>
      <c r="D114" s="155"/>
      <c r="E114" s="155"/>
      <c r="F114" s="155"/>
      <c r="G114" s="155"/>
      <c r="H114" s="155"/>
      <c r="I114" s="74"/>
      <c r="J114" s="75"/>
      <c r="K114" s="53"/>
      <c r="L114" s="53"/>
      <c r="M114" s="53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72" t="s">
        <v>252</v>
      </c>
      <c r="C115" s="148" t="s">
        <v>253</v>
      </c>
      <c r="D115" s="148"/>
      <c r="E115" s="148"/>
      <c r="F115" s="148"/>
      <c r="G115" s="148"/>
      <c r="H115" s="148"/>
      <c r="I115" s="83">
        <v>0</v>
      </c>
      <c r="J115" s="75">
        <f>(($J$129+$J$112+$J$113)/(1-($I$115+$I$116+$I$117))*I115)</f>
        <v>0</v>
      </c>
      <c r="K115" s="104"/>
      <c r="L115" s="69"/>
      <c r="M115" s="17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254</v>
      </c>
      <c r="C116" s="148" t="s">
        <v>255</v>
      </c>
      <c r="D116" s="148"/>
      <c r="E116" s="148"/>
      <c r="F116" s="148"/>
      <c r="G116" s="148"/>
      <c r="H116" s="148"/>
      <c r="I116" s="83">
        <v>0</v>
      </c>
      <c r="J116" s="75">
        <f>(($J$129+$J$112+$J$113)/(1-($I$115+$I$116+$I$117))*I116)</f>
        <v>0</v>
      </c>
      <c r="K116" s="69"/>
      <c r="L116" s="69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256</v>
      </c>
      <c r="C117" s="148" t="s">
        <v>257</v>
      </c>
      <c r="D117" s="148"/>
      <c r="E117" s="148"/>
      <c r="F117" s="148"/>
      <c r="G117" s="148"/>
      <c r="H117" s="148"/>
      <c r="I117" s="74">
        <v>0.03</v>
      </c>
      <c r="J117" s="75">
        <f>(($J$129+$J$112+$J$113)/(1-($I$115+$I$116+$I$117))*I117)</f>
        <v>90.790800649492894</v>
      </c>
      <c r="K117" s="69"/>
      <c r="L117" s="69"/>
      <c r="M117" s="1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 t="s">
        <v>148</v>
      </c>
      <c r="C118" s="148" t="s">
        <v>245</v>
      </c>
      <c r="D118" s="148"/>
      <c r="E118" s="148"/>
      <c r="F118" s="148"/>
      <c r="G118" s="148"/>
      <c r="H118" s="148"/>
      <c r="I118" s="74"/>
      <c r="J118" s="75"/>
      <c r="K118" s="69"/>
      <c r="L118" s="69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155" t="s">
        <v>258</v>
      </c>
      <c r="C119" s="155"/>
      <c r="D119" s="155"/>
      <c r="E119" s="155"/>
      <c r="F119" s="155"/>
      <c r="G119" s="155"/>
      <c r="H119" s="155"/>
      <c r="I119" s="105">
        <f>SUM(I112:I118)</f>
        <v>0.03</v>
      </c>
      <c r="J119" s="77">
        <f>(SUM(J112:J118))</f>
        <v>90.790800649492894</v>
      </c>
      <c r="K119" s="69"/>
      <c r="L119" s="17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17"/>
      <c r="B120" s="70"/>
      <c r="C120" s="70"/>
      <c r="D120" s="70"/>
      <c r="E120" s="70"/>
      <c r="F120" s="70"/>
      <c r="G120" s="70"/>
      <c r="H120" s="70"/>
      <c r="I120" s="106"/>
      <c r="J120" s="73"/>
      <c r="K120" s="69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70"/>
      <c r="C121" s="70"/>
      <c r="D121" s="70"/>
      <c r="E121" s="70"/>
      <c r="F121" s="70"/>
      <c r="G121" s="70"/>
      <c r="H121" s="70"/>
      <c r="I121" s="106"/>
      <c r="J121" s="73"/>
      <c r="K121" s="69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48"/>
      <c r="B122" s="147" t="s">
        <v>259</v>
      </c>
      <c r="C122" s="147"/>
      <c r="D122" s="147"/>
      <c r="E122" s="147"/>
      <c r="F122" s="147"/>
      <c r="G122" s="147"/>
      <c r="H122" s="147"/>
      <c r="I122" s="147"/>
      <c r="J122" s="147"/>
      <c r="K122" s="17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155" t="s">
        <v>260</v>
      </c>
      <c r="C123" s="155"/>
      <c r="D123" s="155"/>
      <c r="E123" s="155"/>
      <c r="F123" s="155"/>
      <c r="G123" s="155"/>
      <c r="H123" s="155"/>
      <c r="I123" s="155"/>
      <c r="J123" s="72" t="s">
        <v>168</v>
      </c>
      <c r="K123" s="17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72" t="s">
        <v>140</v>
      </c>
      <c r="C124" s="148" t="str">
        <f>B21</f>
        <v>MÓDULO 1 - COMPOSIÇÃO DA REMUNERAÇÃO</v>
      </c>
      <c r="D124" s="148"/>
      <c r="E124" s="148"/>
      <c r="F124" s="148"/>
      <c r="G124" s="148"/>
      <c r="H124" s="148"/>
      <c r="I124" s="148"/>
      <c r="J124" s="75">
        <f>J28</f>
        <v>1414.09</v>
      </c>
      <c r="K124" s="69"/>
      <c r="L124" s="69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2.75" customHeight="1">
      <c r="A125" s="48"/>
      <c r="B125" s="72" t="s">
        <v>142</v>
      </c>
      <c r="C125" s="148" t="str">
        <f>B31</f>
        <v>MÓDULO 2 – ENCARGOS E BENEFÍCIOS ANUAIS, MENSAIS E DIÁRIOS</v>
      </c>
      <c r="D125" s="148"/>
      <c r="E125" s="148"/>
      <c r="F125" s="148"/>
      <c r="G125" s="148"/>
      <c r="H125" s="148"/>
      <c r="I125" s="148"/>
      <c r="J125" s="75">
        <f>J64</f>
        <v>1393.1201016666669</v>
      </c>
      <c r="K125" s="17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72" t="s">
        <v>145</v>
      </c>
      <c r="C126" s="148" t="str">
        <f>B67</f>
        <v>MÓDULO 3 – PROVISÃO PARA RESCISÃO</v>
      </c>
      <c r="D126" s="148"/>
      <c r="E126" s="148"/>
      <c r="F126" s="148"/>
      <c r="G126" s="148"/>
      <c r="H126" s="148"/>
      <c r="I126" s="148"/>
      <c r="J126" s="75">
        <f>J75</f>
        <v>77.892790833333322</v>
      </c>
      <c r="K126" s="17"/>
      <c r="L126" s="69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72" t="s">
        <v>148</v>
      </c>
      <c r="C127" s="148" t="str">
        <f>B78</f>
        <v>MÓDULO 4 – CUSTO DE REPOSIÇÃO DO PROFISSIONAL AUSENTE</v>
      </c>
      <c r="D127" s="148"/>
      <c r="E127" s="148"/>
      <c r="F127" s="148"/>
      <c r="G127" s="148"/>
      <c r="H127" s="148"/>
      <c r="I127" s="148"/>
      <c r="J127" s="75">
        <f>J98</f>
        <v>50.466328500270372</v>
      </c>
      <c r="K127" s="17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72" t="s">
        <v>173</v>
      </c>
      <c r="C128" s="148" t="str">
        <f>B101</f>
        <v>MÓDULO 5 – INSUMOS DIVERSOS</v>
      </c>
      <c r="D128" s="148"/>
      <c r="E128" s="148"/>
      <c r="F128" s="148"/>
      <c r="G128" s="148"/>
      <c r="H128" s="148"/>
      <c r="I128" s="148"/>
      <c r="J128" s="75">
        <f>J107</f>
        <v>0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72"/>
      <c r="C129" s="155" t="s">
        <v>261</v>
      </c>
      <c r="D129" s="155"/>
      <c r="E129" s="155"/>
      <c r="F129" s="155"/>
      <c r="G129" s="155"/>
      <c r="H129" s="155"/>
      <c r="I129" s="155"/>
      <c r="J129" s="77">
        <f>(SUM(J124:J128))</f>
        <v>2935.5692210002703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2.75" customHeight="1">
      <c r="A130" s="48"/>
      <c r="B130" s="72" t="s">
        <v>189</v>
      </c>
      <c r="C130" s="148" t="str">
        <f>B110</f>
        <v>MÓDULO 6 – CUSTOS INDIRETOS, TRIBUTOS E LUCRO</v>
      </c>
      <c r="D130" s="148"/>
      <c r="E130" s="148"/>
      <c r="F130" s="148"/>
      <c r="G130" s="148"/>
      <c r="H130" s="148"/>
      <c r="I130" s="148"/>
      <c r="J130" s="75">
        <f>J119</f>
        <v>90.790800649492894</v>
      </c>
      <c r="K130" s="17"/>
      <c r="L130" s="17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155" t="s">
        <v>262</v>
      </c>
      <c r="C131" s="155"/>
      <c r="D131" s="155"/>
      <c r="E131" s="155"/>
      <c r="F131" s="155"/>
      <c r="G131" s="155"/>
      <c r="H131" s="155"/>
      <c r="I131" s="155"/>
      <c r="J131" s="77">
        <f>(SUM(J129:J130))</f>
        <v>3026.3600216497634</v>
      </c>
      <c r="K131" s="17"/>
      <c r="L131" s="17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72"/>
      <c r="C132" s="158" t="s">
        <v>263</v>
      </c>
      <c r="D132" s="158"/>
      <c r="E132" s="158"/>
      <c r="F132" s="158"/>
      <c r="G132" s="158"/>
      <c r="H132" s="158"/>
      <c r="I132" s="72">
        <f>F10</f>
        <v>14</v>
      </c>
      <c r="J132" s="77">
        <f>J131*I132</f>
        <v>42369.040303096685</v>
      </c>
      <c r="K132" s="17"/>
      <c r="L132" s="17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53"/>
      <c r="C133" s="53"/>
      <c r="D133" s="53"/>
      <c r="E133" s="53"/>
      <c r="F133" s="53"/>
      <c r="G133" s="53"/>
      <c r="H133" s="53"/>
      <c r="I133" s="53"/>
      <c r="J133" s="107" t="s">
        <v>264</v>
      </c>
      <c r="K133" s="69"/>
      <c r="L133" s="69"/>
      <c r="M133" s="69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2.75" customHeight="1">
      <c r="A134" s="48"/>
      <c r="B134" s="53"/>
      <c r="C134" s="53"/>
      <c r="D134" s="53"/>
      <c r="E134" s="53"/>
      <c r="F134" s="53"/>
      <c r="G134" s="53"/>
      <c r="H134" s="53"/>
      <c r="I134" s="70"/>
      <c r="J134" s="71">
        <f>J131/J28</f>
        <v>2.1401466820709882</v>
      </c>
      <c r="K134" s="69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51" customHeight="1">
      <c r="A135" s="48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7"/>
      <c r="M135" s="69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2.75" customHeight="1">
      <c r="A136" s="48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7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7"/>
      <c r="M140" s="17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7"/>
      <c r="M142" s="17"/>
      <c r="N142" s="17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7"/>
      <c r="M143" s="17"/>
      <c r="N143" s="17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7"/>
      <c r="M144" s="17"/>
      <c r="N144" s="17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7"/>
      <c r="M145" s="17"/>
      <c r="N145" s="1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7"/>
      <c r="M146" s="17"/>
      <c r="N146" s="17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7"/>
      <c r="M147" s="17"/>
      <c r="N147" s="17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7"/>
      <c r="M148" s="17"/>
      <c r="N148" s="17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2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2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2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2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2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2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2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2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2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2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2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2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2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2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2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2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2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2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2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2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2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2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2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2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2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2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2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2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2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2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2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2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2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2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2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2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2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2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2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2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2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2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2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2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2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2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2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2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2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2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2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2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2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2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2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2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2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2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2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2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2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2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2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2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2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2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2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2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2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2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2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2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2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2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2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2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2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2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2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2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2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2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2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2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2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2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2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2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2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2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2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2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2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2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2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2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2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2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2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2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2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2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2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2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2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2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2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2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2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2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2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2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2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2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2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2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2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2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2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2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2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2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2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2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2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2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2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2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2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2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2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2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2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2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2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2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2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2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2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2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2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2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2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2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2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2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2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2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2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2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2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2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2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2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2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2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2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2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2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2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2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2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2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2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2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2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2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2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2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2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2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2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2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2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2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2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2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2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2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2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2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2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2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2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2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2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2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2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2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2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2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2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2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2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2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2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2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2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2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2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2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2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2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2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2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2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2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2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2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2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2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2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2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2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2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2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2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2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2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2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2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2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2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2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2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2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2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2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2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2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2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2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2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2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2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2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2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2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2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2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2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2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2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2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2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2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2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2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2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2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2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2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2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2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2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2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2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2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2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2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2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2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2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2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2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2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2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2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2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2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2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2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2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2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2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2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2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2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2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2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2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2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2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2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2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2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2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2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2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2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2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2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2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2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2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2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2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2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2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2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2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2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2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2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2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2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2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2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2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2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2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2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2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2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2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2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2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2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2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2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2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2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2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2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2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2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2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2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2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2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2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2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2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2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2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2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2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2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2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2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2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2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2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2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2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2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2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2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2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2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2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2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2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2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2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2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2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2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2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2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2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2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2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2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2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2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2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2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2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2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2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2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2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2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2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2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2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2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2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2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2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2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2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2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2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2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2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2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2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2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2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2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2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2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2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2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2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2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2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2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2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2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2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2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2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2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2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2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2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2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2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2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2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2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2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2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2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2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2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2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2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2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2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2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2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2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2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2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2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2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2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2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2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2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2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2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2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2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2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2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2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2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2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2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2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2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2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2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2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2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2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2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2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2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2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2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2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2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2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2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2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2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2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2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2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2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2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2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2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2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2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2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2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2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2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2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2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2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2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2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2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2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2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2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2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2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2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2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2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2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2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2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2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2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2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2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2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2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2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2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2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2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2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2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2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2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2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2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2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2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2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2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2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2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2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2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2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2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2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2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2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2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2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2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2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2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2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2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2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2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2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2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2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2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2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2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2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2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2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2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2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2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2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2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2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2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2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2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2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2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2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2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2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2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2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2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2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2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2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2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2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2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2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2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2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2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2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2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2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2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2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2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2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2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2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2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2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2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2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2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2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2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2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2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2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2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2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2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2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2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2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2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2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2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2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2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2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2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2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2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2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2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2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2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2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2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2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2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2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2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2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2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2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2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2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2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2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2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2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2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2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2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2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2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2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2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2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2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2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2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2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2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2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2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2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2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2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2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2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2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2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2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2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2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2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2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2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2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2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2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2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2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2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2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2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2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2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2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2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2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2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2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2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2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2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2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sheetProtection password="C59B" sheet="1" objects="1" scenarios="1"/>
  <mergeCells count="122"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C70:H70"/>
    <mergeCell ref="C71:H71"/>
    <mergeCell ref="C72:H72"/>
    <mergeCell ref="C73:H73"/>
    <mergeCell ref="C74:H74"/>
    <mergeCell ref="B75:H75"/>
    <mergeCell ref="B77:J77"/>
    <mergeCell ref="B78:J78"/>
    <mergeCell ref="B79:H79"/>
    <mergeCell ref="B60:I60"/>
    <mergeCell ref="C61:I61"/>
    <mergeCell ref="C62:I62"/>
    <mergeCell ref="C63:I63"/>
    <mergeCell ref="B64:I64"/>
    <mergeCell ref="B66:J66"/>
    <mergeCell ref="B67:J67"/>
    <mergeCell ref="C68:H68"/>
    <mergeCell ref="B69:I69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9" firstPageNumber="0" orientation="portrait" horizontalDpi="300" verticalDpi="300" r:id="rId1"/>
  <headerFooter>
    <oddHeader>&amp;C&amp;A</oddHeader>
    <oddFooter>&amp;CPágina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Z137"/>
  <sheetViews>
    <sheetView topLeftCell="A106" workbookViewId="0">
      <selection activeCell="A3" activeCellId="3" sqref="I113 J3 I114 A3:I4"/>
    </sheetView>
  </sheetViews>
  <sheetFormatPr defaultColWidth="14.42578125" defaultRowHeight="12.75"/>
  <cols>
    <col min="1" max="1" width="4.7109375" customWidth="1"/>
    <col min="2" max="9" width="11.42578125" customWidth="1"/>
    <col min="10" max="10" width="20.42578125" customWidth="1"/>
    <col min="11" max="11" width="26" customWidth="1"/>
    <col min="12" max="26" width="11.4257812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tr">
        <f>Capineiro!J5</f>
        <v>2020/2020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286</v>
      </c>
      <c r="C10" s="149"/>
      <c r="D10" s="148" t="s">
        <v>3</v>
      </c>
      <c r="E10" s="148"/>
      <c r="F10" s="149">
        <v>14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Capineiro – Hora Extra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284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270</v>
      </c>
      <c r="D15" s="148"/>
      <c r="E15" s="148"/>
      <c r="F15" s="148"/>
      <c r="G15" s="148"/>
      <c r="H15" s="148"/>
      <c r="I15" s="148"/>
      <c r="J15" s="124">
        <f>Capineiro!J23+Capineiro!J25</f>
        <v>1414.09</v>
      </c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">
        <v>285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tr">
        <f>Capineiro!J17</f>
        <v>SIND. EMPRES ASSEIO/CONS EST MG</v>
      </c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f>Capineiro!J18</f>
        <v>43831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/>
      <c r="D23" s="154"/>
      <c r="E23" s="154"/>
      <c r="F23" s="154"/>
      <c r="G23" s="154"/>
      <c r="H23" s="154"/>
      <c r="I23" s="52"/>
      <c r="J23" s="65">
        <v>0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/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/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/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/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64" t="s">
        <v>189</v>
      </c>
      <c r="C28" s="154"/>
      <c r="D28" s="154"/>
      <c r="E28" s="154"/>
      <c r="F28" s="154"/>
      <c r="G28" s="154"/>
      <c r="H28" s="154"/>
      <c r="I28" s="66"/>
      <c r="J28" s="65">
        <v>0</v>
      </c>
      <c r="K28" s="17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2.75" customHeight="1">
      <c r="A29" s="48"/>
      <c r="B29" s="64" t="s">
        <v>191</v>
      </c>
      <c r="C29" s="154" t="s">
        <v>271</v>
      </c>
      <c r="D29" s="154"/>
      <c r="E29" s="154"/>
      <c r="F29" s="154"/>
      <c r="G29" s="154"/>
      <c r="H29" s="154"/>
      <c r="I29" s="66"/>
      <c r="J29" s="65">
        <f>((J15/220)*1.5)</f>
        <v>9.6415227272727275</v>
      </c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2.75" customHeight="1">
      <c r="A30" s="48"/>
      <c r="B30" s="64" t="s">
        <v>193</v>
      </c>
      <c r="C30" s="154" t="s">
        <v>272</v>
      </c>
      <c r="D30" s="154"/>
      <c r="E30" s="154"/>
      <c r="F30" s="154"/>
      <c r="G30" s="154"/>
      <c r="H30" s="154"/>
      <c r="I30" s="66"/>
      <c r="J30" s="65">
        <f>(J29/6)</f>
        <v>1.6069204545454545</v>
      </c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153" t="s">
        <v>175</v>
      </c>
      <c r="C31" s="153"/>
      <c r="D31" s="153"/>
      <c r="E31" s="153"/>
      <c r="F31" s="153"/>
      <c r="G31" s="153"/>
      <c r="H31" s="153"/>
      <c r="I31" s="153"/>
      <c r="J31" s="68">
        <f>SUM(J23:J30)</f>
        <v>11.248443181818182</v>
      </c>
      <c r="K31" s="69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4.25" customHeight="1">
      <c r="A32" s="48"/>
      <c r="B32" s="70"/>
      <c r="C32" s="70"/>
      <c r="D32" s="70"/>
      <c r="E32" s="70"/>
      <c r="F32" s="70"/>
      <c r="G32" s="70"/>
      <c r="H32" s="70"/>
      <c r="I32" s="70"/>
      <c r="J32" s="71"/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4.25" customHeight="1">
      <c r="A33" s="48"/>
      <c r="B33" s="70"/>
      <c r="C33" s="70"/>
      <c r="D33" s="70"/>
      <c r="E33" s="70"/>
      <c r="F33" s="70"/>
      <c r="G33" s="70"/>
      <c r="H33" s="70"/>
      <c r="I33" s="70"/>
      <c r="J33" s="71"/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147" t="s">
        <v>176</v>
      </c>
      <c r="C34" s="147"/>
      <c r="D34" s="147"/>
      <c r="E34" s="147"/>
      <c r="F34" s="147"/>
      <c r="G34" s="147"/>
      <c r="H34" s="147"/>
      <c r="I34" s="147"/>
      <c r="J34" s="147"/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155" t="s">
        <v>177</v>
      </c>
      <c r="C35" s="155"/>
      <c r="D35" s="155"/>
      <c r="E35" s="155"/>
      <c r="F35" s="155"/>
      <c r="G35" s="155"/>
      <c r="H35" s="155"/>
      <c r="I35" s="72" t="s">
        <v>167</v>
      </c>
      <c r="J35" s="72" t="s">
        <v>168</v>
      </c>
      <c r="K35" s="17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2.75" customHeight="1">
      <c r="A36" s="48"/>
      <c r="B36" s="155" t="s">
        <v>178</v>
      </c>
      <c r="C36" s="155"/>
      <c r="D36" s="155"/>
      <c r="E36" s="155"/>
      <c r="F36" s="155"/>
      <c r="G36" s="155"/>
      <c r="H36" s="155"/>
      <c r="I36" s="155"/>
      <c r="J36" s="73">
        <f>J31</f>
        <v>11.248443181818182</v>
      </c>
      <c r="K36" s="17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2.75" customHeight="1">
      <c r="A37" s="48"/>
      <c r="B37" s="72" t="s">
        <v>140</v>
      </c>
      <c r="C37" s="148" t="s">
        <v>179</v>
      </c>
      <c r="D37" s="148"/>
      <c r="E37" s="148"/>
      <c r="F37" s="148"/>
      <c r="G37" s="148"/>
      <c r="H37" s="148"/>
      <c r="I37" s="74">
        <f>1/12</f>
        <v>8.3333333333333329E-2</v>
      </c>
      <c r="J37" s="75">
        <f>$J$36*I37</f>
        <v>0.93737026515151511</v>
      </c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2.75" customHeight="1">
      <c r="A38" s="48"/>
      <c r="B38" s="72" t="s">
        <v>142</v>
      </c>
      <c r="C38" s="148" t="s">
        <v>180</v>
      </c>
      <c r="D38" s="148"/>
      <c r="E38" s="148"/>
      <c r="F38" s="148"/>
      <c r="G38" s="148"/>
      <c r="H38" s="148"/>
      <c r="I38" s="74">
        <f>((1/12)+(1/12)/3)</f>
        <v>0.1111111111111111</v>
      </c>
      <c r="J38" s="75">
        <f>$J$36*I38</f>
        <v>1.2498270202020201</v>
      </c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4.25" customHeight="1">
      <c r="A39" s="48"/>
      <c r="B39" s="155" t="s">
        <v>181</v>
      </c>
      <c r="C39" s="155"/>
      <c r="D39" s="155"/>
      <c r="E39" s="155"/>
      <c r="F39" s="155"/>
      <c r="G39" s="155"/>
      <c r="H39" s="155"/>
      <c r="I39" s="76">
        <f>I37+I38</f>
        <v>0.19444444444444442</v>
      </c>
      <c r="J39" s="77">
        <f>SUM(J37:J38)</f>
        <v>2.1871972853535353</v>
      </c>
      <c r="K39" s="69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4.25" customHeight="1">
      <c r="A40" s="48"/>
      <c r="B40" s="78"/>
      <c r="C40" s="79"/>
      <c r="D40" s="79"/>
      <c r="E40" s="79"/>
      <c r="F40" s="79"/>
      <c r="G40" s="79"/>
      <c r="H40" s="79"/>
      <c r="I40" s="80"/>
      <c r="J40" s="81"/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4.25" customHeight="1">
      <c r="A41" s="48"/>
      <c r="B41" s="155" t="s">
        <v>182</v>
      </c>
      <c r="C41" s="155"/>
      <c r="D41" s="155"/>
      <c r="E41" s="155"/>
      <c r="F41" s="155"/>
      <c r="G41" s="155"/>
      <c r="H41" s="155"/>
      <c r="I41" s="72" t="s">
        <v>167</v>
      </c>
      <c r="J41" s="72" t="s">
        <v>168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155" t="s">
        <v>183</v>
      </c>
      <c r="C42" s="155"/>
      <c r="D42" s="155"/>
      <c r="E42" s="155"/>
      <c r="F42" s="155"/>
      <c r="G42" s="155"/>
      <c r="H42" s="155"/>
      <c r="I42" s="155"/>
      <c r="J42" s="82">
        <f>J31+J39</f>
        <v>13.435640467171718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4.25" customHeight="1">
      <c r="A43" s="48"/>
      <c r="B43" s="72" t="s">
        <v>140</v>
      </c>
      <c r="C43" s="148" t="s">
        <v>184</v>
      </c>
      <c r="D43" s="148"/>
      <c r="E43" s="148"/>
      <c r="F43" s="148"/>
      <c r="G43" s="148"/>
      <c r="H43" s="148"/>
      <c r="I43" s="74">
        <v>0.2</v>
      </c>
      <c r="J43" s="75">
        <f t="shared" ref="J43:J50" si="0">$J$42*I43</f>
        <v>2.6871280934343438</v>
      </c>
      <c r="K43" s="17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2.75" customHeight="1">
      <c r="A44" s="48"/>
      <c r="B44" s="72" t="s">
        <v>142</v>
      </c>
      <c r="C44" s="148" t="s">
        <v>185</v>
      </c>
      <c r="D44" s="148"/>
      <c r="E44" s="148"/>
      <c r="F44" s="148"/>
      <c r="G44" s="148"/>
      <c r="H44" s="148"/>
      <c r="I44" s="74">
        <v>2.5000000000000001E-2</v>
      </c>
      <c r="J44" s="75">
        <f t="shared" si="0"/>
        <v>0.33589101167929297</v>
      </c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72" t="s">
        <v>145</v>
      </c>
      <c r="C45" s="148" t="s">
        <v>186</v>
      </c>
      <c r="D45" s="148"/>
      <c r="E45" s="148"/>
      <c r="F45" s="148"/>
      <c r="G45" s="148"/>
      <c r="H45" s="148"/>
      <c r="I45" s="83">
        <v>0</v>
      </c>
      <c r="J45" s="75">
        <f t="shared" si="0"/>
        <v>0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2.75" customHeight="1">
      <c r="A46" s="48"/>
      <c r="B46" s="72" t="s">
        <v>148</v>
      </c>
      <c r="C46" s="148" t="s">
        <v>187</v>
      </c>
      <c r="D46" s="148"/>
      <c r="E46" s="148"/>
      <c r="F46" s="148"/>
      <c r="G46" s="148"/>
      <c r="H46" s="148"/>
      <c r="I46" s="74">
        <v>1.4999999999999999E-2</v>
      </c>
      <c r="J46" s="75">
        <f t="shared" si="0"/>
        <v>0.20153460700757575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173</v>
      </c>
      <c r="C47" s="148" t="s">
        <v>188</v>
      </c>
      <c r="D47" s="148"/>
      <c r="E47" s="148"/>
      <c r="F47" s="148"/>
      <c r="G47" s="148"/>
      <c r="H47" s="148"/>
      <c r="I47" s="74">
        <v>0.01</v>
      </c>
      <c r="J47" s="75">
        <f t="shared" si="0"/>
        <v>0.13435640467171717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72" t="s">
        <v>189</v>
      </c>
      <c r="C48" s="148" t="s">
        <v>190</v>
      </c>
      <c r="D48" s="148"/>
      <c r="E48" s="148"/>
      <c r="F48" s="148"/>
      <c r="G48" s="148"/>
      <c r="H48" s="148"/>
      <c r="I48" s="74">
        <v>6.0000000000000001E-3</v>
      </c>
      <c r="J48" s="75">
        <f t="shared" si="0"/>
        <v>8.0613842803030314E-2</v>
      </c>
      <c r="K48" s="17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72" t="s">
        <v>191</v>
      </c>
      <c r="C49" s="148" t="s">
        <v>192</v>
      </c>
      <c r="D49" s="148"/>
      <c r="E49" s="148"/>
      <c r="F49" s="148"/>
      <c r="G49" s="148"/>
      <c r="H49" s="148"/>
      <c r="I49" s="74">
        <v>2E-3</v>
      </c>
      <c r="J49" s="75">
        <f t="shared" si="0"/>
        <v>2.6871280934343437E-2</v>
      </c>
      <c r="K49" s="17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4.25" customHeight="1">
      <c r="A50" s="48"/>
      <c r="B50" s="72" t="s">
        <v>193</v>
      </c>
      <c r="C50" s="148" t="s">
        <v>194</v>
      </c>
      <c r="D50" s="148"/>
      <c r="E50" s="148"/>
      <c r="F50" s="148"/>
      <c r="G50" s="148"/>
      <c r="H50" s="148"/>
      <c r="I50" s="74">
        <v>0.08</v>
      </c>
      <c r="J50" s="75">
        <f t="shared" si="0"/>
        <v>1.0748512373737373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4.25" customHeight="1">
      <c r="A51" s="48"/>
      <c r="B51" s="155" t="s">
        <v>195</v>
      </c>
      <c r="C51" s="155"/>
      <c r="D51" s="155"/>
      <c r="E51" s="155"/>
      <c r="F51" s="155"/>
      <c r="G51" s="155"/>
      <c r="H51" s="155"/>
      <c r="I51" s="76">
        <f>SUM(I43:I50)</f>
        <v>0.33800000000000002</v>
      </c>
      <c r="J51" s="77">
        <f>SUM(J43:J50)</f>
        <v>4.5412464779040409</v>
      </c>
      <c r="K51" s="69"/>
      <c r="L51" s="17"/>
      <c r="M51" s="17"/>
      <c r="N51" s="17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4.25" customHeight="1">
      <c r="A52" s="48"/>
      <c r="B52" s="16"/>
      <c r="C52" s="70"/>
      <c r="D52" s="70"/>
      <c r="E52" s="70"/>
      <c r="F52" s="70"/>
      <c r="G52" s="70"/>
      <c r="H52" s="70"/>
      <c r="I52" s="84"/>
      <c r="J52" s="85"/>
      <c r="K52" s="69"/>
      <c r="L52" s="17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2.75" customHeight="1">
      <c r="A53" s="48"/>
      <c r="B53" s="155" t="s">
        <v>196</v>
      </c>
      <c r="C53" s="155"/>
      <c r="D53" s="155"/>
      <c r="E53" s="155"/>
      <c r="F53" s="155"/>
      <c r="G53" s="155"/>
      <c r="H53" s="155"/>
      <c r="I53" s="76"/>
      <c r="J53" s="72" t="s">
        <v>168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2.75" customHeight="1">
      <c r="A54" s="87"/>
      <c r="B54" s="72" t="s">
        <v>140</v>
      </c>
      <c r="C54" s="148" t="s">
        <v>197</v>
      </c>
      <c r="D54" s="148"/>
      <c r="E54" s="148"/>
      <c r="F54" s="148"/>
      <c r="G54" s="148"/>
      <c r="H54" s="148"/>
      <c r="I54" s="122"/>
      <c r="J54" s="75">
        <v>0</v>
      </c>
      <c r="K54" s="89"/>
      <c r="L54" s="89"/>
      <c r="M54" s="89"/>
      <c r="N54" s="89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spans="1:26" ht="14.25" customHeight="1">
      <c r="A55" s="48"/>
      <c r="B55" s="72" t="s">
        <v>142</v>
      </c>
      <c r="C55" s="148" t="s">
        <v>198</v>
      </c>
      <c r="D55" s="148"/>
      <c r="E55" s="148"/>
      <c r="F55" s="148"/>
      <c r="G55" s="148"/>
      <c r="H55" s="148"/>
      <c r="I55" s="75"/>
      <c r="J55" s="75">
        <v>0</v>
      </c>
      <c r="K55" s="17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72" t="s">
        <v>145</v>
      </c>
      <c r="C56" s="148" t="s">
        <v>199</v>
      </c>
      <c r="D56" s="148"/>
      <c r="E56" s="148"/>
      <c r="F56" s="148"/>
      <c r="G56" s="148"/>
      <c r="H56" s="148"/>
      <c r="I56" s="75"/>
      <c r="J56" s="75">
        <v>0</v>
      </c>
      <c r="K56" s="17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72" t="s">
        <v>148</v>
      </c>
      <c r="C57" s="148" t="s">
        <v>200</v>
      </c>
      <c r="D57" s="148"/>
      <c r="E57" s="148"/>
      <c r="F57" s="148"/>
      <c r="G57" s="148"/>
      <c r="H57" s="148"/>
      <c r="I57" s="123"/>
      <c r="J57" s="123">
        <v>0</v>
      </c>
      <c r="K57" s="91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72" t="s">
        <v>173</v>
      </c>
      <c r="C58" s="148" t="s">
        <v>201</v>
      </c>
      <c r="D58" s="148"/>
      <c r="E58" s="148"/>
      <c r="F58" s="148"/>
      <c r="G58" s="148"/>
      <c r="H58" s="148"/>
      <c r="I58" s="123">
        <v>0</v>
      </c>
      <c r="J58" s="123">
        <v>0</v>
      </c>
      <c r="K58" s="113"/>
      <c r="L58" s="17"/>
      <c r="M58" s="17"/>
      <c r="N58" s="1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72" t="s">
        <v>189</v>
      </c>
      <c r="C59" s="148" t="s">
        <v>202</v>
      </c>
      <c r="D59" s="148"/>
      <c r="E59" s="148"/>
      <c r="F59" s="148"/>
      <c r="G59" s="148"/>
      <c r="H59" s="148"/>
      <c r="I59" s="123">
        <v>0</v>
      </c>
      <c r="J59" s="123">
        <v>0</v>
      </c>
      <c r="K59" s="92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155" t="s">
        <v>203</v>
      </c>
      <c r="C60" s="155"/>
      <c r="D60" s="155"/>
      <c r="E60" s="155"/>
      <c r="F60" s="155"/>
      <c r="G60" s="155"/>
      <c r="H60" s="155"/>
      <c r="I60" s="155"/>
      <c r="J60" s="77">
        <f>SUM(J54:J59)</f>
        <v>0</v>
      </c>
      <c r="K60" s="69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16"/>
      <c r="C61" s="70"/>
      <c r="D61" s="70"/>
      <c r="E61" s="70"/>
      <c r="F61" s="70"/>
      <c r="G61" s="70"/>
      <c r="H61" s="70"/>
      <c r="I61" s="84"/>
      <c r="J61" s="85"/>
      <c r="K61" s="17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147" t="s">
        <v>204</v>
      </c>
      <c r="C62" s="147"/>
      <c r="D62" s="147"/>
      <c r="E62" s="147"/>
      <c r="F62" s="147"/>
      <c r="G62" s="147"/>
      <c r="H62" s="147"/>
      <c r="I62" s="147"/>
      <c r="J62" s="147"/>
      <c r="K62" s="17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2.75" customHeight="1">
      <c r="A63" s="48"/>
      <c r="B63" s="155" t="s">
        <v>205</v>
      </c>
      <c r="C63" s="155"/>
      <c r="D63" s="155"/>
      <c r="E63" s="155"/>
      <c r="F63" s="155"/>
      <c r="G63" s="155"/>
      <c r="H63" s="155"/>
      <c r="I63" s="155"/>
      <c r="J63" s="72" t="s">
        <v>168</v>
      </c>
      <c r="K63" s="17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2.75" customHeight="1">
      <c r="A64" s="48"/>
      <c r="B64" s="72" t="s">
        <v>206</v>
      </c>
      <c r="C64" s="148" t="s">
        <v>207</v>
      </c>
      <c r="D64" s="148"/>
      <c r="E64" s="148"/>
      <c r="F64" s="148"/>
      <c r="G64" s="148"/>
      <c r="H64" s="148"/>
      <c r="I64" s="148"/>
      <c r="J64" s="75">
        <f>J39</f>
        <v>2.1871972853535353</v>
      </c>
      <c r="K64" s="17"/>
      <c r="L64" s="17"/>
      <c r="M64" s="17"/>
      <c r="N64" s="17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72" t="s">
        <v>208</v>
      </c>
      <c r="C65" s="148" t="s">
        <v>209</v>
      </c>
      <c r="D65" s="148"/>
      <c r="E65" s="148"/>
      <c r="F65" s="148"/>
      <c r="G65" s="148"/>
      <c r="H65" s="148"/>
      <c r="I65" s="148"/>
      <c r="J65" s="75">
        <f>J51</f>
        <v>4.5412464779040409</v>
      </c>
      <c r="K65" s="17"/>
      <c r="L65" s="17"/>
      <c r="M65" s="17"/>
      <c r="N65" s="17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72" t="s">
        <v>210</v>
      </c>
      <c r="C66" s="148" t="s">
        <v>211</v>
      </c>
      <c r="D66" s="148"/>
      <c r="E66" s="148"/>
      <c r="F66" s="148"/>
      <c r="G66" s="148"/>
      <c r="H66" s="148"/>
      <c r="I66" s="148"/>
      <c r="J66" s="75">
        <f>J60</f>
        <v>0</v>
      </c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87"/>
      <c r="B67" s="155" t="s">
        <v>212</v>
      </c>
      <c r="C67" s="155"/>
      <c r="D67" s="155"/>
      <c r="E67" s="155"/>
      <c r="F67" s="155"/>
      <c r="G67" s="155"/>
      <c r="H67" s="155"/>
      <c r="I67" s="155"/>
      <c r="J67" s="77">
        <f>SUM(J64:J66)</f>
        <v>6.7284437632575766</v>
      </c>
      <c r="K67" s="69"/>
      <c r="L67" s="89"/>
      <c r="M67" s="89"/>
      <c r="N67" s="89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spans="1:26" ht="14.25" customHeight="1">
      <c r="A68" s="48"/>
      <c r="B68" s="156"/>
      <c r="C68" s="156"/>
      <c r="D68" s="156"/>
      <c r="E68" s="156"/>
      <c r="F68" s="156"/>
      <c r="G68" s="156"/>
      <c r="H68" s="156"/>
      <c r="I68" s="156"/>
      <c r="J68" s="156"/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93"/>
      <c r="C69" s="93"/>
      <c r="D69" s="93"/>
      <c r="E69" s="93"/>
      <c r="F69" s="93"/>
      <c r="G69" s="93"/>
      <c r="H69" s="93"/>
      <c r="I69" s="93"/>
      <c r="J69" s="93"/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147" t="s">
        <v>213</v>
      </c>
      <c r="C70" s="147"/>
      <c r="D70" s="147"/>
      <c r="E70" s="147"/>
      <c r="F70" s="147"/>
      <c r="G70" s="147"/>
      <c r="H70" s="147"/>
      <c r="I70" s="147"/>
      <c r="J70" s="147"/>
      <c r="K70" s="17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72">
        <v>3</v>
      </c>
      <c r="C71" s="155" t="s">
        <v>214</v>
      </c>
      <c r="D71" s="155"/>
      <c r="E71" s="155"/>
      <c r="F71" s="155"/>
      <c r="G71" s="155"/>
      <c r="H71" s="155"/>
      <c r="I71" s="72" t="s">
        <v>167</v>
      </c>
      <c r="J71" s="72" t="s">
        <v>168</v>
      </c>
      <c r="K71" s="17"/>
      <c r="L71" s="17"/>
      <c r="M71" s="17"/>
      <c r="N71" s="17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155" t="s">
        <v>178</v>
      </c>
      <c r="C72" s="155"/>
      <c r="D72" s="155"/>
      <c r="E72" s="155"/>
      <c r="F72" s="155"/>
      <c r="G72" s="155"/>
      <c r="H72" s="155"/>
      <c r="I72" s="155"/>
      <c r="J72" s="82">
        <f>J31</f>
        <v>11.248443181818182</v>
      </c>
      <c r="K72" s="17"/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72" t="s">
        <v>140</v>
      </c>
      <c r="C73" s="148" t="s">
        <v>215</v>
      </c>
      <c r="D73" s="148"/>
      <c r="E73" s="148"/>
      <c r="F73" s="148"/>
      <c r="G73" s="148"/>
      <c r="H73" s="148"/>
      <c r="I73" s="74">
        <f>((1/12)*0.05)</f>
        <v>4.1666666666666666E-3</v>
      </c>
      <c r="J73" s="75">
        <f>$J$72*I73</f>
        <v>4.686851325757576E-2</v>
      </c>
      <c r="K73" s="69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72" t="s">
        <v>142</v>
      </c>
      <c r="C74" s="148" t="s">
        <v>216</v>
      </c>
      <c r="D74" s="148"/>
      <c r="E74" s="148"/>
      <c r="F74" s="148"/>
      <c r="G74" s="148"/>
      <c r="H74" s="148"/>
      <c r="I74" s="74">
        <f>I73*0.08</f>
        <v>3.3333333333333332E-4</v>
      </c>
      <c r="J74" s="75">
        <f>$J$72*I74</f>
        <v>3.7494810606060604E-3</v>
      </c>
      <c r="K74" s="69"/>
      <c r="L74" s="17"/>
      <c r="M74" s="17"/>
      <c r="N74" s="17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72" t="s">
        <v>145</v>
      </c>
      <c r="C75" s="148" t="s">
        <v>217</v>
      </c>
      <c r="D75" s="148"/>
      <c r="E75" s="148"/>
      <c r="F75" s="148"/>
      <c r="G75" s="148"/>
      <c r="H75" s="148"/>
      <c r="I75" s="74">
        <f>(5/30)/12</f>
        <v>1.3888888888888888E-2</v>
      </c>
      <c r="J75" s="75">
        <f>$J$72*I75</f>
        <v>0.15622837752525251</v>
      </c>
      <c r="K75" s="94" t="s">
        <v>218</v>
      </c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72" t="s">
        <v>148</v>
      </c>
      <c r="C76" s="148" t="s">
        <v>219</v>
      </c>
      <c r="D76" s="148"/>
      <c r="E76" s="148"/>
      <c r="F76" s="148"/>
      <c r="G76" s="148"/>
      <c r="H76" s="148"/>
      <c r="I76" s="74">
        <f>I75*I51</f>
        <v>4.6944444444444447E-3</v>
      </c>
      <c r="J76" s="75">
        <f>$J$72*I76</f>
        <v>5.2805191603535355E-2</v>
      </c>
      <c r="K76" s="95"/>
      <c r="L76" s="17"/>
      <c r="M76" s="17"/>
      <c r="N76" s="17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17"/>
      <c r="B77" s="72" t="s">
        <v>173</v>
      </c>
      <c r="C77" s="148" t="s">
        <v>220</v>
      </c>
      <c r="D77" s="148"/>
      <c r="E77" s="148"/>
      <c r="F77" s="148"/>
      <c r="G77" s="148"/>
      <c r="H77" s="148"/>
      <c r="I77" s="74">
        <f>(0.4*0.08)</f>
        <v>3.2000000000000001E-2</v>
      </c>
      <c r="J77" s="75">
        <f>$J$72*I77</f>
        <v>0.35995018181818184</v>
      </c>
      <c r="K77" s="69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>
      <c r="A78" s="48"/>
      <c r="B78" s="155" t="s">
        <v>221</v>
      </c>
      <c r="C78" s="155"/>
      <c r="D78" s="155"/>
      <c r="E78" s="155"/>
      <c r="F78" s="155"/>
      <c r="G78" s="155"/>
      <c r="H78" s="155"/>
      <c r="I78" s="76">
        <f>SUM(I73:I77)</f>
        <v>5.5083333333333331E-2</v>
      </c>
      <c r="J78" s="77">
        <f>SUM(J73:J77)</f>
        <v>0.61960174526515144</v>
      </c>
      <c r="K78" s="69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87"/>
      <c r="B79" s="157"/>
      <c r="C79" s="157"/>
      <c r="D79" s="157"/>
      <c r="E79" s="157"/>
      <c r="F79" s="157"/>
      <c r="G79" s="157"/>
      <c r="H79" s="157"/>
      <c r="I79" s="157"/>
      <c r="J79" s="157"/>
      <c r="K79" s="89"/>
      <c r="L79" s="89"/>
      <c r="M79" s="89"/>
      <c r="N79" s="89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spans="1:26" ht="14.25" customHeight="1">
      <c r="A80" s="87"/>
      <c r="B80" s="70"/>
      <c r="C80" s="70"/>
      <c r="D80" s="70"/>
      <c r="E80" s="70"/>
      <c r="F80" s="70"/>
      <c r="G80" s="70"/>
      <c r="H80" s="70"/>
      <c r="I80" s="70"/>
      <c r="J80" s="70"/>
      <c r="K80" s="89"/>
      <c r="L80" s="89"/>
      <c r="M80" s="89"/>
      <c r="N80" s="89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spans="1:26" ht="14.25" customHeight="1">
      <c r="A81" s="48"/>
      <c r="B81" s="147" t="s">
        <v>222</v>
      </c>
      <c r="C81" s="147"/>
      <c r="D81" s="147"/>
      <c r="E81" s="147"/>
      <c r="F81" s="147"/>
      <c r="G81" s="147"/>
      <c r="H81" s="147"/>
      <c r="I81" s="147"/>
      <c r="J81" s="147"/>
      <c r="K81" s="17"/>
      <c r="L81" s="17"/>
      <c r="M81" s="17"/>
      <c r="N81" s="17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17"/>
      <c r="B82" s="155" t="s">
        <v>223</v>
      </c>
      <c r="C82" s="155"/>
      <c r="D82" s="155"/>
      <c r="E82" s="155"/>
      <c r="F82" s="155"/>
      <c r="G82" s="155"/>
      <c r="H82" s="155"/>
      <c r="I82" s="72" t="s">
        <v>167</v>
      </c>
      <c r="J82" s="72" t="s">
        <v>168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>
      <c r="A83" s="48"/>
      <c r="B83" s="163" t="s">
        <v>178</v>
      </c>
      <c r="C83" s="163"/>
      <c r="D83" s="163"/>
      <c r="E83" s="163"/>
      <c r="F83" s="163"/>
      <c r="G83" s="163"/>
      <c r="H83" s="163"/>
      <c r="I83" s="163"/>
      <c r="J83" s="96">
        <f>J31</f>
        <v>11.248443181818182</v>
      </c>
      <c r="K83" s="17"/>
      <c r="L83" s="17"/>
      <c r="M83" s="17"/>
      <c r="N83" s="17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25" customHeight="1">
      <c r="A84" s="48"/>
      <c r="B84" s="72" t="s">
        <v>140</v>
      </c>
      <c r="C84" s="148" t="s">
        <v>224</v>
      </c>
      <c r="D84" s="148"/>
      <c r="E84" s="148"/>
      <c r="F84" s="148"/>
      <c r="G84" s="148"/>
      <c r="H84" s="148"/>
      <c r="I84" s="74">
        <f>I38/12</f>
        <v>9.2592592592592587E-3</v>
      </c>
      <c r="J84" s="75">
        <f t="shared" ref="J84:J89" si="1">$J$83*I84</f>
        <v>0.10415225168350167</v>
      </c>
      <c r="K84" s="97"/>
      <c r="L84" s="17"/>
      <c r="M84" s="17"/>
      <c r="N84" s="17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2.75" customHeight="1">
      <c r="A85" s="48"/>
      <c r="B85" s="72" t="s">
        <v>142</v>
      </c>
      <c r="C85" s="148" t="s">
        <v>225</v>
      </c>
      <c r="D85" s="148"/>
      <c r="E85" s="148"/>
      <c r="F85" s="148"/>
      <c r="G85" s="148"/>
      <c r="H85" s="148"/>
      <c r="I85" s="74">
        <f>(5.96/30)*(1/12)</f>
        <v>1.6555555555555553E-2</v>
      </c>
      <c r="J85" s="75">
        <f t="shared" si="1"/>
        <v>0.18622422601010097</v>
      </c>
      <c r="K85" s="97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72" t="s">
        <v>145</v>
      </c>
      <c r="C86" s="148" t="s">
        <v>226</v>
      </c>
      <c r="D86" s="148"/>
      <c r="E86" s="148"/>
      <c r="F86" s="148"/>
      <c r="G86" s="148"/>
      <c r="H86" s="148"/>
      <c r="I86" s="74">
        <f>(5/30)/12*0.015</f>
        <v>2.0833333333333332E-4</v>
      </c>
      <c r="J86" s="75">
        <f t="shared" si="1"/>
        <v>2.3434256628787876E-3</v>
      </c>
      <c r="K86" s="69"/>
      <c r="L86" s="17"/>
      <c r="M86" s="17"/>
      <c r="N86" s="17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2.75" customHeight="1">
      <c r="A87" s="48"/>
      <c r="B87" s="72" t="s">
        <v>148</v>
      </c>
      <c r="C87" s="151" t="s">
        <v>227</v>
      </c>
      <c r="D87" s="151"/>
      <c r="E87" s="151"/>
      <c r="F87" s="151"/>
      <c r="G87" s="151"/>
      <c r="H87" s="151"/>
      <c r="I87" s="74">
        <f>(15/30)/12*0.0078</f>
        <v>3.2499999999999999E-4</v>
      </c>
      <c r="J87" s="75">
        <f t="shared" si="1"/>
        <v>3.6557440340909087E-3</v>
      </c>
      <c r="K87" s="69"/>
      <c r="L87" s="17"/>
      <c r="M87" s="17"/>
      <c r="N87" s="17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72" t="s">
        <v>173</v>
      </c>
      <c r="C88" s="148" t="s">
        <v>228</v>
      </c>
      <c r="D88" s="148"/>
      <c r="E88" s="148"/>
      <c r="F88" s="148"/>
      <c r="G88" s="148"/>
      <c r="H88" s="148"/>
      <c r="I88" s="74">
        <f>(0.0144*0.1*0.4509*6/12)</f>
        <v>3.2464800000000003E-4</v>
      </c>
      <c r="J88" s="75">
        <f t="shared" si="1"/>
        <v>3.6517845820909093E-3</v>
      </c>
      <c r="K88" s="69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72" t="s">
        <v>189</v>
      </c>
      <c r="C89" s="159" t="s">
        <v>229</v>
      </c>
      <c r="D89" s="159"/>
      <c r="E89" s="159"/>
      <c r="F89" s="159"/>
      <c r="G89" s="159"/>
      <c r="H89" s="159"/>
      <c r="I89" s="74">
        <f>SUM(I84:I88)*I51</f>
        <v>9.0154050980740738E-3</v>
      </c>
      <c r="J89" s="75">
        <f t="shared" si="1"/>
        <v>0.1014092720067602</v>
      </c>
      <c r="K89" s="69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87"/>
      <c r="B90" s="155" t="s">
        <v>230</v>
      </c>
      <c r="C90" s="155"/>
      <c r="D90" s="155"/>
      <c r="E90" s="155"/>
      <c r="F90" s="155"/>
      <c r="G90" s="155"/>
      <c r="H90" s="155"/>
      <c r="I90" s="76">
        <f>SUM(I84:I89)</f>
        <v>3.5688201246222219E-2</v>
      </c>
      <c r="J90" s="77">
        <f>SUM(J84:J89)</f>
        <v>0.40143670397942344</v>
      </c>
      <c r="K90" s="69"/>
      <c r="L90" s="89"/>
      <c r="M90" s="89"/>
      <c r="N90" s="89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spans="1:26" ht="16.5" customHeight="1">
      <c r="A91" s="48"/>
      <c r="B91" s="160"/>
      <c r="C91" s="160"/>
      <c r="D91" s="160"/>
      <c r="E91" s="160"/>
      <c r="F91" s="160"/>
      <c r="G91" s="160"/>
      <c r="H91" s="160"/>
      <c r="I91" s="160"/>
      <c r="J91" s="160"/>
      <c r="K91" s="17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2.75" customHeight="1">
      <c r="A92" s="48"/>
      <c r="B92" s="155" t="s">
        <v>231</v>
      </c>
      <c r="C92" s="155"/>
      <c r="D92" s="155"/>
      <c r="E92" s="155"/>
      <c r="F92" s="155"/>
      <c r="G92" s="155"/>
      <c r="H92" s="155"/>
      <c r="I92" s="72" t="s">
        <v>167</v>
      </c>
      <c r="J92" s="72" t="s">
        <v>168</v>
      </c>
      <c r="K92" s="17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2.75" customHeight="1">
      <c r="A93" s="48"/>
      <c r="B93" s="158" t="s">
        <v>178</v>
      </c>
      <c r="C93" s="158"/>
      <c r="D93" s="158"/>
      <c r="E93" s="158"/>
      <c r="F93" s="158"/>
      <c r="G93" s="158"/>
      <c r="H93" s="158"/>
      <c r="I93" s="158"/>
      <c r="J93" s="98">
        <f>J31</f>
        <v>11.248443181818182</v>
      </c>
      <c r="K93" s="17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2.75" customHeight="1">
      <c r="A94" s="48"/>
      <c r="B94" s="72" t="s">
        <v>140</v>
      </c>
      <c r="C94" s="148" t="s">
        <v>232</v>
      </c>
      <c r="D94" s="148"/>
      <c r="E94" s="148"/>
      <c r="F94" s="148"/>
      <c r="G94" s="148"/>
      <c r="H94" s="148"/>
      <c r="I94" s="74"/>
      <c r="J94" s="75">
        <v>0</v>
      </c>
      <c r="K94" s="17"/>
      <c r="L94" s="17"/>
      <c r="M94" s="17"/>
      <c r="N94" s="17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155" t="s">
        <v>233</v>
      </c>
      <c r="C95" s="155"/>
      <c r="D95" s="155"/>
      <c r="E95" s="155"/>
      <c r="F95" s="155"/>
      <c r="G95" s="155"/>
      <c r="H95" s="155"/>
      <c r="I95" s="76"/>
      <c r="J95" s="77">
        <f>J94</f>
        <v>0</v>
      </c>
      <c r="K95" s="69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6.5" customHeight="1">
      <c r="A96" s="48"/>
      <c r="B96" s="99"/>
      <c r="C96" s="99"/>
      <c r="D96" s="99"/>
      <c r="E96" s="99"/>
      <c r="F96" s="99"/>
      <c r="G96" s="99"/>
      <c r="H96" s="99"/>
      <c r="I96" s="99"/>
      <c r="J96" s="99"/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147" t="s">
        <v>234</v>
      </c>
      <c r="C97" s="147"/>
      <c r="D97" s="147"/>
      <c r="E97" s="147"/>
      <c r="F97" s="147"/>
      <c r="G97" s="147"/>
      <c r="H97" s="147"/>
      <c r="I97" s="147"/>
      <c r="J97" s="147"/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2.75" customHeight="1">
      <c r="A98" s="48"/>
      <c r="B98" s="155" t="s">
        <v>235</v>
      </c>
      <c r="C98" s="155"/>
      <c r="D98" s="155"/>
      <c r="E98" s="155"/>
      <c r="F98" s="155"/>
      <c r="G98" s="155"/>
      <c r="H98" s="155"/>
      <c r="I98" s="155"/>
      <c r="J98" s="72" t="s">
        <v>168</v>
      </c>
      <c r="K98" s="17"/>
      <c r="L98" s="17"/>
      <c r="M98" s="17"/>
      <c r="N98" s="17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2.75" customHeight="1">
      <c r="A99" s="48"/>
      <c r="B99" s="72" t="s">
        <v>236</v>
      </c>
      <c r="C99" s="148" t="s">
        <v>225</v>
      </c>
      <c r="D99" s="148"/>
      <c r="E99" s="148"/>
      <c r="F99" s="148"/>
      <c r="G99" s="148"/>
      <c r="H99" s="148"/>
      <c r="I99" s="148"/>
      <c r="J99" s="75">
        <f>J90</f>
        <v>0.40143670397942344</v>
      </c>
      <c r="K99" s="17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4.25" customHeight="1">
      <c r="A100" s="48"/>
      <c r="B100" s="72" t="s">
        <v>237</v>
      </c>
      <c r="C100" s="148" t="s">
        <v>238</v>
      </c>
      <c r="D100" s="148"/>
      <c r="E100" s="148"/>
      <c r="F100" s="148"/>
      <c r="G100" s="148"/>
      <c r="H100" s="148"/>
      <c r="I100" s="148"/>
      <c r="J100" s="75">
        <f>J95</f>
        <v>0</v>
      </c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87"/>
      <c r="B101" s="155" t="s">
        <v>239</v>
      </c>
      <c r="C101" s="155"/>
      <c r="D101" s="155"/>
      <c r="E101" s="155"/>
      <c r="F101" s="155"/>
      <c r="G101" s="155"/>
      <c r="H101" s="155"/>
      <c r="I101" s="155"/>
      <c r="J101" s="77">
        <f>SUM(J99:J100)</f>
        <v>0.40143670397942344</v>
      </c>
      <c r="K101" s="69"/>
      <c r="L101" s="89"/>
      <c r="M101" s="89"/>
      <c r="N101" s="89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spans="1:26" ht="16.5" customHeight="1">
      <c r="A102" s="48"/>
      <c r="B102" s="99"/>
      <c r="C102" s="99"/>
      <c r="D102" s="99"/>
      <c r="E102" s="99"/>
      <c r="F102" s="99"/>
      <c r="G102" s="99"/>
      <c r="H102" s="99"/>
      <c r="I102" s="99"/>
      <c r="J102" s="99"/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6.5" customHeight="1">
      <c r="A103" s="48"/>
      <c r="B103" s="99"/>
      <c r="C103" s="99"/>
      <c r="D103" s="99"/>
      <c r="E103" s="99"/>
      <c r="F103" s="99"/>
      <c r="G103" s="99"/>
      <c r="H103" s="99"/>
      <c r="I103" s="99"/>
      <c r="J103" s="99"/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147" t="s">
        <v>240</v>
      </c>
      <c r="C104" s="147"/>
      <c r="D104" s="147"/>
      <c r="E104" s="147"/>
      <c r="F104" s="147"/>
      <c r="G104" s="147"/>
      <c r="H104" s="147"/>
      <c r="I104" s="147"/>
      <c r="J104" s="147"/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48"/>
      <c r="B105" s="72">
        <v>5</v>
      </c>
      <c r="C105" s="155" t="s">
        <v>241</v>
      </c>
      <c r="D105" s="155"/>
      <c r="E105" s="155"/>
      <c r="F105" s="155"/>
      <c r="G105" s="155"/>
      <c r="H105" s="155"/>
      <c r="I105" s="72"/>
      <c r="J105" s="72" t="s">
        <v>168</v>
      </c>
      <c r="K105" s="17"/>
      <c r="L105" s="17"/>
      <c r="M105" s="17"/>
      <c r="N105" s="17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72" t="s">
        <v>140</v>
      </c>
      <c r="C106" s="148" t="s">
        <v>242</v>
      </c>
      <c r="D106" s="148"/>
      <c r="E106" s="148"/>
      <c r="F106" s="148"/>
      <c r="G106" s="148"/>
      <c r="H106" s="148"/>
      <c r="I106" s="75"/>
      <c r="J106" s="75">
        <v>0</v>
      </c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72" t="s">
        <v>142</v>
      </c>
      <c r="C107" s="148" t="s">
        <v>243</v>
      </c>
      <c r="D107" s="148"/>
      <c r="E107" s="148"/>
      <c r="F107" s="148"/>
      <c r="G107" s="148"/>
      <c r="H107" s="148"/>
      <c r="I107" s="100"/>
      <c r="J107" s="75">
        <v>0</v>
      </c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2.75" customHeight="1">
      <c r="A108" s="48"/>
      <c r="B108" s="101" t="s">
        <v>145</v>
      </c>
      <c r="C108" s="148" t="s">
        <v>244</v>
      </c>
      <c r="D108" s="148"/>
      <c r="E108" s="148"/>
      <c r="F108" s="148"/>
      <c r="G108" s="148"/>
      <c r="H108" s="148"/>
      <c r="I108" s="102"/>
      <c r="J108" s="75">
        <v>0</v>
      </c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101" t="s">
        <v>148</v>
      </c>
      <c r="C109" s="148" t="s">
        <v>245</v>
      </c>
      <c r="D109" s="148"/>
      <c r="E109" s="148"/>
      <c r="F109" s="148"/>
      <c r="G109" s="148"/>
      <c r="H109" s="148"/>
      <c r="I109" s="102"/>
      <c r="J109" s="75">
        <v>0</v>
      </c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155" t="s">
        <v>246</v>
      </c>
      <c r="C110" s="155"/>
      <c r="D110" s="155"/>
      <c r="E110" s="155"/>
      <c r="F110" s="155"/>
      <c r="G110" s="155"/>
      <c r="H110" s="155"/>
      <c r="I110" s="103"/>
      <c r="J110" s="77">
        <f>SUM(J106:J109)</f>
        <v>0</v>
      </c>
      <c r="K110" s="17"/>
      <c r="L110" s="17"/>
      <c r="M110" s="1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6.5" customHeight="1">
      <c r="A111" s="48"/>
      <c r="B111" s="161"/>
      <c r="C111" s="161"/>
      <c r="D111" s="161"/>
      <c r="E111" s="161"/>
      <c r="F111" s="161"/>
      <c r="G111" s="161"/>
      <c r="H111" s="161"/>
      <c r="I111" s="161"/>
      <c r="J111" s="161"/>
      <c r="K111" s="17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6.5" customHeight="1">
      <c r="A112" s="48"/>
      <c r="B112" s="99"/>
      <c r="C112" s="99"/>
      <c r="D112" s="99"/>
      <c r="E112" s="99"/>
      <c r="F112" s="99"/>
      <c r="G112" s="99"/>
      <c r="H112" s="99"/>
      <c r="I112" s="99"/>
      <c r="J112" s="99"/>
      <c r="K112" s="17"/>
      <c r="L112" s="17"/>
      <c r="M112" s="17"/>
      <c r="N112" s="17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147" t="s">
        <v>247</v>
      </c>
      <c r="C113" s="147"/>
      <c r="D113" s="147"/>
      <c r="E113" s="147"/>
      <c r="F113" s="147"/>
      <c r="G113" s="147"/>
      <c r="H113" s="147"/>
      <c r="I113" s="147"/>
      <c r="J113" s="147"/>
      <c r="K113" s="69"/>
      <c r="L113" s="97"/>
      <c r="M113" s="97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72">
        <v>6</v>
      </c>
      <c r="C114" s="155" t="s">
        <v>248</v>
      </c>
      <c r="D114" s="155"/>
      <c r="E114" s="155"/>
      <c r="F114" s="155"/>
      <c r="G114" s="155"/>
      <c r="H114" s="155"/>
      <c r="I114" s="72" t="s">
        <v>167</v>
      </c>
      <c r="J114" s="72" t="s">
        <v>168</v>
      </c>
      <c r="K114" s="69"/>
      <c r="L114" s="17"/>
      <c r="M114" s="17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2.75" customHeight="1">
      <c r="A115" s="48"/>
      <c r="B115" s="72" t="s">
        <v>140</v>
      </c>
      <c r="C115" s="148" t="s">
        <v>249</v>
      </c>
      <c r="D115" s="148"/>
      <c r="E115" s="148"/>
      <c r="F115" s="148"/>
      <c r="G115" s="148"/>
      <c r="H115" s="148"/>
      <c r="I115" s="83">
        <v>0</v>
      </c>
      <c r="J115" s="75">
        <f>J132*I115</f>
        <v>0</v>
      </c>
      <c r="K115" s="104"/>
      <c r="L115" s="53"/>
      <c r="M115" s="53"/>
      <c r="N115" s="69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72" t="s">
        <v>142</v>
      </c>
      <c r="C116" s="148" t="s">
        <v>250</v>
      </c>
      <c r="D116" s="148"/>
      <c r="E116" s="148"/>
      <c r="F116" s="148"/>
      <c r="G116" s="148"/>
      <c r="H116" s="148"/>
      <c r="I116" s="83">
        <v>0</v>
      </c>
      <c r="J116" s="75">
        <f>(J132+J115)*I116</f>
        <v>0</v>
      </c>
      <c r="K116" s="104"/>
      <c r="L116" s="53"/>
      <c r="M116" s="53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72" t="s">
        <v>145</v>
      </c>
      <c r="C117" s="155" t="s">
        <v>251</v>
      </c>
      <c r="D117" s="155"/>
      <c r="E117" s="155"/>
      <c r="F117" s="155"/>
      <c r="G117" s="155"/>
      <c r="H117" s="155"/>
      <c r="I117" s="74"/>
      <c r="J117" s="75"/>
      <c r="K117" s="53"/>
      <c r="L117" s="53"/>
      <c r="M117" s="53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 t="s">
        <v>252</v>
      </c>
      <c r="C118" s="148" t="s">
        <v>253</v>
      </c>
      <c r="D118" s="148"/>
      <c r="E118" s="148"/>
      <c r="F118" s="148"/>
      <c r="G118" s="148"/>
      <c r="H118" s="148"/>
      <c r="I118" s="83">
        <v>0</v>
      </c>
      <c r="J118" s="75">
        <f>(($J$132+$J$115+$J$116)/(1-($I$118+$I$119+$I$120))*I118)</f>
        <v>0</v>
      </c>
      <c r="K118" s="104"/>
      <c r="L118" s="69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72" t="s">
        <v>254</v>
      </c>
      <c r="C119" s="148" t="s">
        <v>255</v>
      </c>
      <c r="D119" s="148"/>
      <c r="E119" s="148"/>
      <c r="F119" s="148"/>
      <c r="G119" s="148"/>
      <c r="H119" s="148"/>
      <c r="I119" s="83">
        <v>0</v>
      </c>
      <c r="J119" s="75">
        <f>(($J$132+$J$115+$J$116)/(1-($I$118+$I$119+$I$120))*I119)</f>
        <v>0</v>
      </c>
      <c r="K119" s="69"/>
      <c r="L119" s="69"/>
      <c r="M119" s="17"/>
      <c r="N119" s="17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72" t="s">
        <v>256</v>
      </c>
      <c r="C120" s="148" t="s">
        <v>257</v>
      </c>
      <c r="D120" s="148"/>
      <c r="E120" s="148"/>
      <c r="F120" s="148"/>
      <c r="G120" s="148"/>
      <c r="H120" s="148"/>
      <c r="I120" s="74">
        <v>0.03</v>
      </c>
      <c r="J120" s="75">
        <f>(($J$132+$J$115+$J$116)/(1-($I$118+$I$119+$I$120))*I120)</f>
        <v>0.5875647029171237</v>
      </c>
      <c r="K120" s="69"/>
      <c r="L120" s="69"/>
      <c r="M120" s="17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72" t="s">
        <v>148</v>
      </c>
      <c r="C121" s="148" t="s">
        <v>245</v>
      </c>
      <c r="D121" s="148"/>
      <c r="E121" s="148"/>
      <c r="F121" s="148"/>
      <c r="G121" s="148"/>
      <c r="H121" s="148"/>
      <c r="I121" s="74"/>
      <c r="J121" s="75"/>
      <c r="K121" s="69"/>
      <c r="L121" s="69"/>
      <c r="M121" s="17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155" t="s">
        <v>258</v>
      </c>
      <c r="C122" s="155"/>
      <c r="D122" s="155"/>
      <c r="E122" s="155"/>
      <c r="F122" s="155"/>
      <c r="G122" s="155"/>
      <c r="H122" s="155"/>
      <c r="I122" s="105">
        <f>SUM(I115:I121)</f>
        <v>0.03</v>
      </c>
      <c r="J122" s="77">
        <f>(SUM(J115:J121))</f>
        <v>0.5875647029171237</v>
      </c>
      <c r="K122" s="69"/>
      <c r="L122" s="17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70"/>
      <c r="C123" s="70"/>
      <c r="D123" s="70"/>
      <c r="E123" s="70"/>
      <c r="F123" s="70"/>
      <c r="G123" s="70"/>
      <c r="H123" s="70"/>
      <c r="I123" s="106"/>
      <c r="J123" s="73"/>
      <c r="K123" s="69"/>
      <c r="L123" s="17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70"/>
      <c r="C124" s="70"/>
      <c r="D124" s="70"/>
      <c r="E124" s="70"/>
      <c r="F124" s="70"/>
      <c r="G124" s="70"/>
      <c r="H124" s="70"/>
      <c r="I124" s="106"/>
      <c r="J124" s="73"/>
      <c r="K124" s="69"/>
      <c r="L124" s="17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147" t="s">
        <v>259</v>
      </c>
      <c r="C125" s="147"/>
      <c r="D125" s="147"/>
      <c r="E125" s="147"/>
      <c r="F125" s="147"/>
      <c r="G125" s="147"/>
      <c r="H125" s="147"/>
      <c r="I125" s="147"/>
      <c r="J125" s="147"/>
      <c r="K125" s="17"/>
      <c r="L125" s="17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155" t="s">
        <v>260</v>
      </c>
      <c r="C126" s="155"/>
      <c r="D126" s="155"/>
      <c r="E126" s="155"/>
      <c r="F126" s="155"/>
      <c r="G126" s="155"/>
      <c r="H126" s="155"/>
      <c r="I126" s="155"/>
      <c r="J126" s="72" t="s">
        <v>168</v>
      </c>
      <c r="K126" s="17"/>
      <c r="L126" s="17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72" t="s">
        <v>140</v>
      </c>
      <c r="C127" s="148" t="str">
        <f>B21</f>
        <v>MÓDULO 1 - COMPOSIÇÃO DA REMUNERAÇÃO</v>
      </c>
      <c r="D127" s="148"/>
      <c r="E127" s="148"/>
      <c r="F127" s="148"/>
      <c r="G127" s="148"/>
      <c r="H127" s="148"/>
      <c r="I127" s="148"/>
      <c r="J127" s="75">
        <f>J31</f>
        <v>11.248443181818182</v>
      </c>
      <c r="K127" s="69"/>
      <c r="L127" s="69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2.75" customHeight="1">
      <c r="A128" s="48"/>
      <c r="B128" s="72" t="s">
        <v>142</v>
      </c>
      <c r="C128" s="148" t="str">
        <f>B34</f>
        <v>MÓDULO 2 – ENCARGOS E BENEFÍCIOS ANUAIS, MENSAIS E DIÁRIOS</v>
      </c>
      <c r="D128" s="148"/>
      <c r="E128" s="148"/>
      <c r="F128" s="148"/>
      <c r="G128" s="148"/>
      <c r="H128" s="148"/>
      <c r="I128" s="148"/>
      <c r="J128" s="75">
        <f>J67</f>
        <v>6.7284437632575766</v>
      </c>
      <c r="K128" s="17"/>
      <c r="L128" s="69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72" t="s">
        <v>145</v>
      </c>
      <c r="C129" s="148" t="str">
        <f>B70</f>
        <v>MÓDULO 3 – PROVISÃO PARA RESCISÃO</v>
      </c>
      <c r="D129" s="148"/>
      <c r="E129" s="148"/>
      <c r="F129" s="148"/>
      <c r="G129" s="148"/>
      <c r="H129" s="148"/>
      <c r="I129" s="148"/>
      <c r="J129" s="75">
        <f>J78</f>
        <v>0.61960174526515144</v>
      </c>
      <c r="K129" s="17"/>
      <c r="L129" s="69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72" t="s">
        <v>148</v>
      </c>
      <c r="C130" s="148" t="str">
        <f>B81</f>
        <v>MÓDULO 4 – CUSTO DE REPOSIÇÃO DO PROFISSIONAL AUSENTE</v>
      </c>
      <c r="D130" s="148"/>
      <c r="E130" s="148"/>
      <c r="F130" s="148"/>
      <c r="G130" s="148"/>
      <c r="H130" s="148"/>
      <c r="I130" s="148"/>
      <c r="J130" s="75">
        <f>J101</f>
        <v>0.40143670397942344</v>
      </c>
      <c r="K130" s="17"/>
      <c r="L130" s="69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72" t="s">
        <v>173</v>
      </c>
      <c r="C131" s="148" t="str">
        <f>B104</f>
        <v>MÓDULO 5 – INSUMOS DIVERSOS</v>
      </c>
      <c r="D131" s="148"/>
      <c r="E131" s="148"/>
      <c r="F131" s="148"/>
      <c r="G131" s="148"/>
      <c r="H131" s="148"/>
      <c r="I131" s="148"/>
      <c r="J131" s="75">
        <f>J110</f>
        <v>0</v>
      </c>
      <c r="K131" s="17"/>
      <c r="L131" s="69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72"/>
      <c r="C132" s="155" t="s">
        <v>261</v>
      </c>
      <c r="D132" s="155"/>
      <c r="E132" s="155"/>
      <c r="F132" s="155"/>
      <c r="G132" s="155"/>
      <c r="H132" s="155"/>
      <c r="I132" s="155"/>
      <c r="J132" s="77">
        <f>(SUM(J127:J131))</f>
        <v>18.997925394320333</v>
      </c>
      <c r="K132" s="17"/>
      <c r="L132" s="69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2.75" customHeight="1">
      <c r="A133" s="48"/>
      <c r="B133" s="72" t="s">
        <v>189</v>
      </c>
      <c r="C133" s="148" t="str">
        <f>B113</f>
        <v>MÓDULO 6 – CUSTOS INDIRETOS, TRIBUTOS E LUCRO</v>
      </c>
      <c r="D133" s="148"/>
      <c r="E133" s="148"/>
      <c r="F133" s="148"/>
      <c r="G133" s="148"/>
      <c r="H133" s="148"/>
      <c r="I133" s="148"/>
      <c r="J133" s="75">
        <f>J122</f>
        <v>0.5875647029171237</v>
      </c>
      <c r="K133" s="17"/>
      <c r="L133" s="17"/>
      <c r="M133" s="17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155" t="s">
        <v>273</v>
      </c>
      <c r="C134" s="155"/>
      <c r="D134" s="155"/>
      <c r="E134" s="155"/>
      <c r="F134" s="155"/>
      <c r="G134" s="155"/>
      <c r="H134" s="155"/>
      <c r="I134" s="155"/>
      <c r="J134" s="77">
        <f>(SUM(J132:J133))</f>
        <v>19.585490097237457</v>
      </c>
      <c r="K134" s="17"/>
      <c r="L134" s="17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72"/>
      <c r="C135" s="158" t="s">
        <v>287</v>
      </c>
      <c r="D135" s="158"/>
      <c r="E135" s="158"/>
      <c r="F135" s="158"/>
      <c r="G135" s="158"/>
      <c r="H135" s="158"/>
      <c r="I135" s="101">
        <v>160</v>
      </c>
      <c r="J135" s="77">
        <f>J134*I135</f>
        <v>3133.678415557993</v>
      </c>
      <c r="K135" s="17"/>
      <c r="L135" s="17"/>
      <c r="M135" s="17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53"/>
      <c r="C136" s="53"/>
      <c r="D136" s="53"/>
      <c r="E136" s="53"/>
      <c r="F136" s="53"/>
      <c r="G136" s="53"/>
      <c r="H136" s="53"/>
      <c r="I136" s="53"/>
      <c r="J136" s="107" t="s">
        <v>264</v>
      </c>
      <c r="K136" s="69"/>
      <c r="L136" s="69"/>
      <c r="M136" s="69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2.75" customHeight="1">
      <c r="A137" s="48"/>
      <c r="B137" s="53"/>
      <c r="C137" s="53"/>
      <c r="D137" s="53"/>
      <c r="E137" s="53"/>
      <c r="F137" s="53"/>
      <c r="G137" s="53"/>
      <c r="H137" s="53"/>
      <c r="I137" s="70"/>
      <c r="J137" s="71">
        <f>J134/J31</f>
        <v>1.7411734033466209</v>
      </c>
      <c r="K137" s="69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</sheetData>
  <sheetProtection password="C59B" sheet="1" objects="1" scenarios="1"/>
  <mergeCells count="124">
    <mergeCell ref="C131:I131"/>
    <mergeCell ref="C132:I132"/>
    <mergeCell ref="C133:I133"/>
    <mergeCell ref="B134:I134"/>
    <mergeCell ref="C135:H135"/>
    <mergeCell ref="C120:H120"/>
    <mergeCell ref="C121:H121"/>
    <mergeCell ref="B122:H122"/>
    <mergeCell ref="B125:J125"/>
    <mergeCell ref="B126:I126"/>
    <mergeCell ref="C127:I127"/>
    <mergeCell ref="C128:I128"/>
    <mergeCell ref="C129:I129"/>
    <mergeCell ref="C130:I130"/>
    <mergeCell ref="B110:H110"/>
    <mergeCell ref="B111:J111"/>
    <mergeCell ref="B113:J113"/>
    <mergeCell ref="C114:H114"/>
    <mergeCell ref="C115:H115"/>
    <mergeCell ref="C116:H116"/>
    <mergeCell ref="C117:H117"/>
    <mergeCell ref="C118:H118"/>
    <mergeCell ref="C119:H119"/>
    <mergeCell ref="C99:I99"/>
    <mergeCell ref="C100:I100"/>
    <mergeCell ref="B101:I101"/>
    <mergeCell ref="B104:J104"/>
    <mergeCell ref="C105:H105"/>
    <mergeCell ref="C106:H106"/>
    <mergeCell ref="C107:H107"/>
    <mergeCell ref="C108:H108"/>
    <mergeCell ref="C109:H109"/>
    <mergeCell ref="C89:H89"/>
    <mergeCell ref="B90:H90"/>
    <mergeCell ref="B91:J91"/>
    <mergeCell ref="B92:H92"/>
    <mergeCell ref="B93:I93"/>
    <mergeCell ref="C94:H94"/>
    <mergeCell ref="B95:H95"/>
    <mergeCell ref="B97:J97"/>
    <mergeCell ref="B98:I98"/>
    <mergeCell ref="B79:J79"/>
    <mergeCell ref="B81:J81"/>
    <mergeCell ref="B82:H82"/>
    <mergeCell ref="B83:I83"/>
    <mergeCell ref="C84:H84"/>
    <mergeCell ref="C85:H85"/>
    <mergeCell ref="C86:H86"/>
    <mergeCell ref="C87:H87"/>
    <mergeCell ref="C88:H88"/>
    <mergeCell ref="B70:J70"/>
    <mergeCell ref="C71:H71"/>
    <mergeCell ref="B72:I72"/>
    <mergeCell ref="C73:H73"/>
    <mergeCell ref="C74:H74"/>
    <mergeCell ref="C75:H75"/>
    <mergeCell ref="C76:H76"/>
    <mergeCell ref="C77:H77"/>
    <mergeCell ref="B78:H78"/>
    <mergeCell ref="C59:H59"/>
    <mergeCell ref="B60:I60"/>
    <mergeCell ref="B62:J62"/>
    <mergeCell ref="B63:I63"/>
    <mergeCell ref="C64:I64"/>
    <mergeCell ref="C65:I65"/>
    <mergeCell ref="C66:I66"/>
    <mergeCell ref="B67:I67"/>
    <mergeCell ref="B68:J68"/>
    <mergeCell ref="C49:H49"/>
    <mergeCell ref="C50:H50"/>
    <mergeCell ref="B51:H51"/>
    <mergeCell ref="B53:H53"/>
    <mergeCell ref="C54:H54"/>
    <mergeCell ref="C55:H55"/>
    <mergeCell ref="C56:H56"/>
    <mergeCell ref="C57:H57"/>
    <mergeCell ref="C58:H58"/>
    <mergeCell ref="B39:H39"/>
    <mergeCell ref="B41:H41"/>
    <mergeCell ref="B42:I42"/>
    <mergeCell ref="C43:H43"/>
    <mergeCell ref="C44:H44"/>
    <mergeCell ref="C45:H45"/>
    <mergeCell ref="C46:H46"/>
    <mergeCell ref="C47:H47"/>
    <mergeCell ref="C48:H48"/>
    <mergeCell ref="C28:H28"/>
    <mergeCell ref="C29:H29"/>
    <mergeCell ref="C30:H30"/>
    <mergeCell ref="B31:I31"/>
    <mergeCell ref="B34:J34"/>
    <mergeCell ref="B35:H35"/>
    <mergeCell ref="B36:I36"/>
    <mergeCell ref="C37:H37"/>
    <mergeCell ref="C38:H38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69" firstPageNumber="0" orientation="portrait" horizontalDpi="300" verticalDpi="300" r:id="rId1"/>
  <headerFooter>
    <oddHeader>&amp;C&amp;A</oddHeader>
    <oddFooter>&amp;CPágina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Z141"/>
  <sheetViews>
    <sheetView topLeftCell="A109" workbookViewId="0">
      <selection activeCell="A3" activeCellId="3" sqref="I113 J3 I114 A3:I4"/>
    </sheetView>
  </sheetViews>
  <sheetFormatPr defaultColWidth="14.42578125" defaultRowHeight="12.75"/>
  <cols>
    <col min="1" max="1" width="4.28515625" customWidth="1"/>
    <col min="2" max="2" width="11.42578125" customWidth="1"/>
    <col min="3" max="3" width="16.7109375" customWidth="1"/>
    <col min="4" max="9" width="11.42578125" customWidth="1"/>
    <col min="10" max="10" width="27.85546875" customWidth="1"/>
    <col min="11" max="26" width="11.42578125" customWidth="1"/>
  </cols>
  <sheetData>
    <row r="1" spans="1:26" ht="16.5" customHeight="1">
      <c r="A1" s="48"/>
      <c r="B1" s="49"/>
      <c r="C1" s="49"/>
      <c r="D1" s="49"/>
      <c r="E1" s="1"/>
      <c r="F1" s="1"/>
      <c r="G1" s="49"/>
      <c r="H1" s="1"/>
      <c r="I1" s="1"/>
      <c r="J1" s="1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6.5" customHeight="1">
      <c r="A2" s="48"/>
      <c r="B2" s="147" t="s">
        <v>139</v>
      </c>
      <c r="C2" s="147"/>
      <c r="D2" s="147"/>
      <c r="E2" s="147"/>
      <c r="F2" s="147"/>
      <c r="G2" s="147"/>
      <c r="H2" s="147"/>
      <c r="I2" s="147"/>
      <c r="J2" s="147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6.5" customHeight="1">
      <c r="A3" s="48"/>
      <c r="B3" s="50" t="s">
        <v>140</v>
      </c>
      <c r="C3" s="148" t="s">
        <v>141</v>
      </c>
      <c r="D3" s="148"/>
      <c r="E3" s="148"/>
      <c r="F3" s="148"/>
      <c r="G3" s="148"/>
      <c r="H3" s="148"/>
      <c r="I3" s="148"/>
      <c r="J3" s="51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6.5" customHeight="1">
      <c r="A4" s="48"/>
      <c r="B4" s="50" t="s">
        <v>142</v>
      </c>
      <c r="C4" s="148" t="s">
        <v>143</v>
      </c>
      <c r="D4" s="148"/>
      <c r="E4" s="148"/>
      <c r="F4" s="148"/>
      <c r="G4" s="148"/>
      <c r="H4" s="148"/>
      <c r="I4" s="148"/>
      <c r="J4" s="50" t="s">
        <v>144</v>
      </c>
      <c r="K4" s="16"/>
      <c r="L4" s="16"/>
      <c r="M4" s="1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6.5" customHeight="1">
      <c r="A5" s="48"/>
      <c r="B5" s="50" t="s">
        <v>145</v>
      </c>
      <c r="C5" s="148" t="s">
        <v>146</v>
      </c>
      <c r="D5" s="148"/>
      <c r="E5" s="148"/>
      <c r="F5" s="148"/>
      <c r="G5" s="148"/>
      <c r="H5" s="148"/>
      <c r="I5" s="148"/>
      <c r="J5" s="52" t="str">
        <f>'Capineiro-HE'!J5</f>
        <v>2020/2020</v>
      </c>
      <c r="K5" s="16"/>
      <c r="L5" s="16"/>
      <c r="M5" s="16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6.5" customHeight="1">
      <c r="A6" s="48"/>
      <c r="B6" s="50" t="s">
        <v>148</v>
      </c>
      <c r="C6" s="148" t="s">
        <v>149</v>
      </c>
      <c r="D6" s="148"/>
      <c r="E6" s="148"/>
      <c r="F6" s="148"/>
      <c r="G6" s="148"/>
      <c r="H6" s="148"/>
      <c r="I6" s="148"/>
      <c r="J6" s="50">
        <v>12</v>
      </c>
      <c r="K6" s="16"/>
      <c r="L6" s="16"/>
      <c r="M6" s="1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6.5" customHeight="1">
      <c r="A7" s="48"/>
      <c r="B7" s="53"/>
      <c r="C7" s="53"/>
      <c r="D7" s="53"/>
      <c r="E7" s="53"/>
      <c r="F7" s="53"/>
      <c r="G7" s="53"/>
      <c r="H7" s="53"/>
      <c r="I7" s="53"/>
      <c r="J7" s="54">
        <v>15.22</v>
      </c>
      <c r="K7" s="16"/>
      <c r="L7" s="16"/>
      <c r="M7" s="16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2.75" customHeight="1">
      <c r="A8" s="48"/>
      <c r="B8" s="147" t="s">
        <v>150</v>
      </c>
      <c r="C8" s="147"/>
      <c r="D8" s="147"/>
      <c r="E8" s="147"/>
      <c r="F8" s="147"/>
      <c r="G8" s="147"/>
      <c r="H8" s="147"/>
      <c r="I8" s="147"/>
      <c r="J8" s="147"/>
      <c r="K8" s="16"/>
      <c r="L8" s="16"/>
      <c r="M8" s="16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2.75" customHeight="1">
      <c r="A9" s="48"/>
      <c r="B9" s="148" t="s">
        <v>151</v>
      </c>
      <c r="C9" s="148"/>
      <c r="D9" s="148" t="s">
        <v>152</v>
      </c>
      <c r="E9" s="148"/>
      <c r="F9" s="148" t="s">
        <v>153</v>
      </c>
      <c r="G9" s="148"/>
      <c r="H9" s="148"/>
      <c r="I9" s="148"/>
      <c r="J9" s="148"/>
      <c r="K9" s="16"/>
      <c r="L9" s="16"/>
      <c r="M9" s="16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2.75" customHeight="1">
      <c r="A10" s="48"/>
      <c r="B10" s="149" t="s">
        <v>288</v>
      </c>
      <c r="C10" s="149"/>
      <c r="D10" s="148" t="s">
        <v>3</v>
      </c>
      <c r="E10" s="148"/>
      <c r="F10" s="149">
        <v>14</v>
      </c>
      <c r="G10" s="149"/>
      <c r="H10" s="149"/>
      <c r="I10" s="149"/>
      <c r="J10" s="149"/>
      <c r="K10" s="16"/>
      <c r="L10" s="16"/>
      <c r="M10" s="16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2.75" customHeight="1">
      <c r="A11" s="48"/>
      <c r="B11" s="53"/>
      <c r="C11" s="53"/>
      <c r="D11" s="53"/>
      <c r="E11" s="53"/>
      <c r="F11" s="53"/>
      <c r="G11" s="53"/>
      <c r="H11" s="53"/>
      <c r="I11" s="53"/>
      <c r="J11" s="53"/>
      <c r="K11" s="16"/>
      <c r="L11" s="16"/>
      <c r="M11" s="16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6.5" customHeight="1">
      <c r="A12" s="48"/>
      <c r="B12" s="147" t="s">
        <v>155</v>
      </c>
      <c r="C12" s="147"/>
      <c r="D12" s="147"/>
      <c r="E12" s="147"/>
      <c r="F12" s="147"/>
      <c r="G12" s="147"/>
      <c r="H12" s="147"/>
      <c r="I12" s="147"/>
      <c r="J12" s="147"/>
      <c r="K12" s="16"/>
      <c r="L12" s="16"/>
      <c r="M12" s="16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2.75" customHeight="1">
      <c r="A13" s="48"/>
      <c r="B13" s="50">
        <v>1</v>
      </c>
      <c r="C13" s="148" t="s">
        <v>156</v>
      </c>
      <c r="D13" s="148"/>
      <c r="E13" s="148"/>
      <c r="F13" s="148"/>
      <c r="G13" s="148"/>
      <c r="H13" s="148"/>
      <c r="I13" s="148"/>
      <c r="J13" s="50" t="str">
        <f>B10</f>
        <v>Capineiro – HE em DSR e feriados</v>
      </c>
      <c r="K13" s="17"/>
      <c r="L13" s="17"/>
      <c r="M13" s="17"/>
      <c r="N13" s="17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2.75" customHeight="1">
      <c r="A14" s="48"/>
      <c r="B14" s="50">
        <v>2</v>
      </c>
      <c r="C14" s="148" t="s">
        <v>157</v>
      </c>
      <c r="D14" s="148"/>
      <c r="E14" s="148"/>
      <c r="F14" s="148"/>
      <c r="G14" s="148"/>
      <c r="H14" s="148"/>
      <c r="I14" s="148"/>
      <c r="J14" s="55" t="s">
        <v>284</v>
      </c>
      <c r="K14" s="17"/>
      <c r="L14" s="17"/>
      <c r="M14" s="17"/>
      <c r="N14" s="17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2.75" customHeight="1">
      <c r="A15" s="48"/>
      <c r="B15" s="50">
        <v>3</v>
      </c>
      <c r="C15" s="148" t="s">
        <v>270</v>
      </c>
      <c r="D15" s="148"/>
      <c r="E15" s="148"/>
      <c r="F15" s="148"/>
      <c r="G15" s="148"/>
      <c r="H15" s="148"/>
      <c r="I15" s="148"/>
      <c r="J15" s="124">
        <f>Capineiro!J23+Capineiro!J25</f>
        <v>1414.09</v>
      </c>
      <c r="K15" s="17"/>
      <c r="L15" s="17"/>
      <c r="M15" s="17"/>
      <c r="N15" s="17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26.25" customHeight="1">
      <c r="A16" s="57"/>
      <c r="B16" s="58">
        <v>4</v>
      </c>
      <c r="C16" s="150" t="s">
        <v>160</v>
      </c>
      <c r="D16" s="150"/>
      <c r="E16" s="150"/>
      <c r="F16" s="150"/>
      <c r="G16" s="150"/>
      <c r="H16" s="150"/>
      <c r="I16" s="150"/>
      <c r="J16" s="59" t="str">
        <f>'Capineiro-HE'!J16</f>
        <v>Seg a sex 05 às 22 e sáb 07 às 11, respeitando 44h</v>
      </c>
      <c r="K16" s="60"/>
      <c r="L16" s="60"/>
      <c r="M16" s="60"/>
      <c r="N16" s="60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25.5" customHeight="1">
      <c r="A17" s="48"/>
      <c r="B17" s="58">
        <v>5</v>
      </c>
      <c r="C17" s="150" t="s">
        <v>162</v>
      </c>
      <c r="D17" s="150"/>
      <c r="E17" s="150"/>
      <c r="F17" s="150"/>
      <c r="G17" s="150"/>
      <c r="H17" s="150"/>
      <c r="I17" s="150"/>
      <c r="J17" s="61" t="str">
        <f>'Capineiro-HE'!J17</f>
        <v>SIND. EMPRES ASSEIO/CONS EST MG</v>
      </c>
      <c r="K17" s="62"/>
      <c r="L17" s="17"/>
      <c r="M17" s="17"/>
      <c r="N17" s="17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2.75" customHeight="1">
      <c r="A18" s="48"/>
      <c r="B18" s="50">
        <v>6</v>
      </c>
      <c r="C18" s="148" t="s">
        <v>164</v>
      </c>
      <c r="D18" s="148"/>
      <c r="E18" s="148"/>
      <c r="F18" s="148"/>
      <c r="G18" s="148"/>
      <c r="H18" s="148"/>
      <c r="I18" s="148"/>
      <c r="J18" s="63">
        <f>'Capineiro-HE'!J18</f>
        <v>43831</v>
      </c>
      <c r="K18" s="17"/>
      <c r="L18" s="17"/>
      <c r="M18" s="17"/>
      <c r="N18" s="17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6.5" customHeight="1">
      <c r="A19" s="48"/>
      <c r="B19" s="151"/>
      <c r="C19" s="151"/>
      <c r="D19" s="151"/>
      <c r="E19" s="151"/>
      <c r="F19" s="151"/>
      <c r="G19" s="151"/>
      <c r="H19" s="151"/>
      <c r="I19" s="151"/>
      <c r="J19" s="151"/>
      <c r="K19" s="17"/>
      <c r="L19" s="17"/>
      <c r="M19" s="17"/>
      <c r="N19" s="1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6.5" customHeight="1">
      <c r="A20" s="48"/>
      <c r="B20" s="53"/>
      <c r="C20" s="53"/>
      <c r="D20" s="53"/>
      <c r="E20" s="53"/>
      <c r="F20" s="53"/>
      <c r="G20" s="53"/>
      <c r="H20" s="53"/>
      <c r="I20" s="53"/>
      <c r="J20" s="53"/>
      <c r="K20" s="17"/>
      <c r="L20" s="17"/>
      <c r="M20" s="17"/>
      <c r="N20" s="17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6.5" customHeight="1">
      <c r="A21" s="48"/>
      <c r="B21" s="152" t="s">
        <v>165</v>
      </c>
      <c r="C21" s="152"/>
      <c r="D21" s="152"/>
      <c r="E21" s="152"/>
      <c r="F21" s="152"/>
      <c r="G21" s="152"/>
      <c r="H21" s="152"/>
      <c r="I21" s="152"/>
      <c r="J21" s="152"/>
      <c r="K21" s="17"/>
      <c r="L21" s="17"/>
      <c r="M21" s="17"/>
      <c r="N21" s="17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2.75" customHeight="1">
      <c r="A22" s="48"/>
      <c r="B22" s="64">
        <v>1</v>
      </c>
      <c r="C22" s="153" t="s">
        <v>166</v>
      </c>
      <c r="D22" s="153"/>
      <c r="E22" s="153"/>
      <c r="F22" s="153"/>
      <c r="G22" s="153"/>
      <c r="H22" s="153"/>
      <c r="I22" s="64" t="s">
        <v>167</v>
      </c>
      <c r="J22" s="64" t="s">
        <v>168</v>
      </c>
      <c r="K22" s="17"/>
      <c r="L22" s="17"/>
      <c r="M22" s="17"/>
      <c r="N22" s="17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2.75" customHeight="1">
      <c r="A23" s="48"/>
      <c r="B23" s="64" t="s">
        <v>140</v>
      </c>
      <c r="C23" s="154"/>
      <c r="D23" s="154"/>
      <c r="E23" s="154"/>
      <c r="F23" s="154"/>
      <c r="G23" s="154"/>
      <c r="H23" s="154"/>
      <c r="I23" s="52"/>
      <c r="J23" s="65">
        <v>0</v>
      </c>
      <c r="K23" s="17"/>
      <c r="L23" s="17"/>
      <c r="M23" s="17"/>
      <c r="N23" s="17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.75" customHeight="1">
      <c r="A24" s="48"/>
      <c r="B24" s="64" t="s">
        <v>142</v>
      </c>
      <c r="C24" s="154"/>
      <c r="D24" s="154"/>
      <c r="E24" s="154"/>
      <c r="F24" s="154"/>
      <c r="G24" s="154"/>
      <c r="H24" s="154"/>
      <c r="I24" s="66"/>
      <c r="J24" s="65">
        <f>J23*I24</f>
        <v>0</v>
      </c>
      <c r="K24" s="17"/>
      <c r="L24" s="17"/>
      <c r="M24" s="17"/>
      <c r="N24" s="17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2.75" customHeight="1">
      <c r="A25" s="48"/>
      <c r="B25" s="64" t="s">
        <v>145</v>
      </c>
      <c r="C25" s="154"/>
      <c r="D25" s="154"/>
      <c r="E25" s="154"/>
      <c r="F25" s="154"/>
      <c r="G25" s="154"/>
      <c r="H25" s="154"/>
      <c r="I25" s="111"/>
      <c r="J25" s="65">
        <f>998*I25</f>
        <v>0</v>
      </c>
      <c r="K25" s="67"/>
      <c r="L25" s="17"/>
      <c r="M25" s="17"/>
      <c r="N25" s="1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.75" customHeight="1">
      <c r="A26" s="48"/>
      <c r="B26" s="64" t="s">
        <v>148</v>
      </c>
      <c r="C26" s="154"/>
      <c r="D26" s="154"/>
      <c r="E26" s="154"/>
      <c r="F26" s="154"/>
      <c r="G26" s="154"/>
      <c r="H26" s="154"/>
      <c r="I26" s="66"/>
      <c r="J26" s="65">
        <v>0</v>
      </c>
      <c r="K26" s="17"/>
      <c r="L26" s="17"/>
      <c r="M26" s="17"/>
      <c r="N26" s="17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2.75" customHeight="1">
      <c r="A27" s="48"/>
      <c r="B27" s="64" t="s">
        <v>173</v>
      </c>
      <c r="C27" s="154"/>
      <c r="D27" s="154"/>
      <c r="E27" s="154"/>
      <c r="F27" s="154"/>
      <c r="G27" s="154"/>
      <c r="H27" s="154"/>
      <c r="I27" s="66"/>
      <c r="J27" s="65">
        <v>0</v>
      </c>
      <c r="K27" s="17"/>
      <c r="L27" s="17"/>
      <c r="M27" s="17"/>
      <c r="N27" s="17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2.75" customHeight="1">
      <c r="A28" s="48"/>
      <c r="B28" s="64" t="s">
        <v>189</v>
      </c>
      <c r="C28" s="154"/>
      <c r="D28" s="154"/>
      <c r="E28" s="154"/>
      <c r="F28" s="154"/>
      <c r="G28" s="154"/>
      <c r="H28" s="154"/>
      <c r="I28" s="66"/>
      <c r="J28" s="65">
        <v>0</v>
      </c>
      <c r="K28" s="17"/>
      <c r="L28" s="17"/>
      <c r="M28" s="17"/>
      <c r="N28" s="17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2.75" customHeight="1">
      <c r="A29" s="48"/>
      <c r="B29" s="64" t="s">
        <v>191</v>
      </c>
      <c r="C29" s="154"/>
      <c r="D29" s="154"/>
      <c r="E29" s="154"/>
      <c r="F29" s="154"/>
      <c r="G29" s="154"/>
      <c r="H29" s="154"/>
      <c r="I29" s="66"/>
      <c r="J29" s="65">
        <v>0</v>
      </c>
      <c r="K29" s="17"/>
      <c r="L29" s="17"/>
      <c r="M29" s="17"/>
      <c r="N29" s="17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2.75" customHeight="1">
      <c r="A30" s="48"/>
      <c r="B30" s="64" t="s">
        <v>193</v>
      </c>
      <c r="C30" s="154"/>
      <c r="D30" s="154"/>
      <c r="E30" s="154"/>
      <c r="F30" s="154"/>
      <c r="G30" s="154"/>
      <c r="H30" s="154"/>
      <c r="I30" s="66"/>
      <c r="J30" s="65">
        <v>0</v>
      </c>
      <c r="K30" s="17"/>
      <c r="L30" s="17"/>
      <c r="M30" s="17"/>
      <c r="N30" s="17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2.75" customHeight="1">
      <c r="A31" s="48"/>
      <c r="B31" s="64" t="s">
        <v>276</v>
      </c>
      <c r="C31" s="154"/>
      <c r="D31" s="154"/>
      <c r="E31" s="154"/>
      <c r="F31" s="154"/>
      <c r="G31" s="154"/>
      <c r="H31" s="154"/>
      <c r="I31" s="66"/>
      <c r="J31" s="65">
        <v>0</v>
      </c>
      <c r="K31" s="17"/>
      <c r="L31" s="17"/>
      <c r="M31" s="17"/>
      <c r="N31" s="1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2.75" customHeight="1">
      <c r="A32" s="48"/>
      <c r="B32" s="64" t="s">
        <v>277</v>
      </c>
      <c r="C32" s="154"/>
      <c r="D32" s="154"/>
      <c r="E32" s="154"/>
      <c r="F32" s="154"/>
      <c r="G32" s="154"/>
      <c r="H32" s="154"/>
      <c r="I32" s="66"/>
      <c r="J32" s="65">
        <v>0</v>
      </c>
      <c r="K32" s="17"/>
      <c r="L32" s="17"/>
      <c r="M32" s="17"/>
      <c r="N32" s="17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2.75" customHeight="1">
      <c r="A33" s="48"/>
      <c r="B33" s="64" t="s">
        <v>278</v>
      </c>
      <c r="C33" s="154" t="s">
        <v>279</v>
      </c>
      <c r="D33" s="154"/>
      <c r="E33" s="154"/>
      <c r="F33" s="154"/>
      <c r="G33" s="154"/>
      <c r="H33" s="154"/>
      <c r="I33" s="66"/>
      <c r="J33" s="65">
        <f>((J15/220)*2)</f>
        <v>12.855363636363636</v>
      </c>
      <c r="K33" s="17"/>
      <c r="L33" s="17"/>
      <c r="M33" s="17"/>
      <c r="N33" s="17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2.75" customHeight="1">
      <c r="A34" s="48"/>
      <c r="B34" s="64" t="s">
        <v>280</v>
      </c>
      <c r="C34" s="154" t="s">
        <v>281</v>
      </c>
      <c r="D34" s="154"/>
      <c r="E34" s="154"/>
      <c r="F34" s="154"/>
      <c r="G34" s="154"/>
      <c r="H34" s="154"/>
      <c r="I34" s="66"/>
      <c r="J34" s="65">
        <f>'Capineiro-HE'!J29/6</f>
        <v>1.6069204545454545</v>
      </c>
      <c r="K34" s="17"/>
      <c r="L34" s="17"/>
      <c r="M34" s="17"/>
      <c r="N34" s="1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2.75" customHeight="1">
      <c r="A35" s="48"/>
      <c r="B35" s="153" t="s">
        <v>175</v>
      </c>
      <c r="C35" s="153"/>
      <c r="D35" s="153"/>
      <c r="E35" s="153"/>
      <c r="F35" s="153"/>
      <c r="G35" s="153"/>
      <c r="H35" s="153"/>
      <c r="I35" s="153"/>
      <c r="J35" s="68">
        <f>SUM(J23:J34)</f>
        <v>14.46228409090909</v>
      </c>
      <c r="K35" s="69"/>
      <c r="L35" s="17"/>
      <c r="M35" s="17"/>
      <c r="N35" s="17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4.25" customHeight="1">
      <c r="A36" s="48"/>
      <c r="B36" s="70"/>
      <c r="C36" s="70"/>
      <c r="D36" s="70"/>
      <c r="E36" s="70"/>
      <c r="F36" s="70"/>
      <c r="G36" s="70"/>
      <c r="H36" s="70"/>
      <c r="I36" s="70"/>
      <c r="J36" s="71"/>
      <c r="K36" s="17"/>
      <c r="L36" s="17"/>
      <c r="M36" s="17"/>
      <c r="N36" s="17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4.25" customHeight="1">
      <c r="A37" s="48"/>
      <c r="B37" s="70"/>
      <c r="C37" s="70"/>
      <c r="D37" s="70"/>
      <c r="E37" s="70"/>
      <c r="F37" s="70"/>
      <c r="G37" s="70"/>
      <c r="H37" s="70"/>
      <c r="I37" s="70"/>
      <c r="J37" s="71"/>
      <c r="K37" s="17"/>
      <c r="L37" s="17"/>
      <c r="M37" s="17"/>
      <c r="N37" s="1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2.75" customHeight="1">
      <c r="A38" s="48"/>
      <c r="B38" s="147" t="s">
        <v>176</v>
      </c>
      <c r="C38" s="147"/>
      <c r="D38" s="147"/>
      <c r="E38" s="147"/>
      <c r="F38" s="147"/>
      <c r="G38" s="147"/>
      <c r="H38" s="147"/>
      <c r="I38" s="147"/>
      <c r="J38" s="147"/>
      <c r="K38" s="17"/>
      <c r="L38" s="17"/>
      <c r="M38" s="17"/>
      <c r="N38" s="17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2.75" customHeight="1">
      <c r="A39" s="48"/>
      <c r="B39" s="155" t="s">
        <v>177</v>
      </c>
      <c r="C39" s="155"/>
      <c r="D39" s="155"/>
      <c r="E39" s="155"/>
      <c r="F39" s="155"/>
      <c r="G39" s="155"/>
      <c r="H39" s="155"/>
      <c r="I39" s="72" t="s">
        <v>167</v>
      </c>
      <c r="J39" s="72" t="s">
        <v>168</v>
      </c>
      <c r="K39" s="17"/>
      <c r="L39" s="17"/>
      <c r="M39" s="17"/>
      <c r="N39" s="17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2.75" customHeight="1">
      <c r="A40" s="48"/>
      <c r="B40" s="155" t="s">
        <v>178</v>
      </c>
      <c r="C40" s="155"/>
      <c r="D40" s="155"/>
      <c r="E40" s="155"/>
      <c r="F40" s="155"/>
      <c r="G40" s="155"/>
      <c r="H40" s="155"/>
      <c r="I40" s="155"/>
      <c r="J40" s="73">
        <f>J35</f>
        <v>14.46228409090909</v>
      </c>
      <c r="K40" s="17"/>
      <c r="L40" s="17"/>
      <c r="M40" s="17"/>
      <c r="N40" s="1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2.75" customHeight="1">
      <c r="A41" s="48"/>
      <c r="B41" s="72" t="s">
        <v>140</v>
      </c>
      <c r="C41" s="148" t="s">
        <v>179</v>
      </c>
      <c r="D41" s="148"/>
      <c r="E41" s="148"/>
      <c r="F41" s="148"/>
      <c r="G41" s="148"/>
      <c r="H41" s="148"/>
      <c r="I41" s="74">
        <f>1/12</f>
        <v>8.3333333333333329E-2</v>
      </c>
      <c r="J41" s="75">
        <f>$J$40*I41</f>
        <v>1.2051903409090907</v>
      </c>
      <c r="K41" s="17"/>
      <c r="L41" s="17"/>
      <c r="M41" s="17"/>
      <c r="N41" s="17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2.75" customHeight="1">
      <c r="A42" s="48"/>
      <c r="B42" s="72" t="s">
        <v>142</v>
      </c>
      <c r="C42" s="148" t="s">
        <v>180</v>
      </c>
      <c r="D42" s="148"/>
      <c r="E42" s="148"/>
      <c r="F42" s="148"/>
      <c r="G42" s="148"/>
      <c r="H42" s="148"/>
      <c r="I42" s="74">
        <f>((1/12)+(1/12)/3)</f>
        <v>0.1111111111111111</v>
      </c>
      <c r="J42" s="75">
        <f>$J$40*I42</f>
        <v>1.6069204545454543</v>
      </c>
      <c r="K42" s="17"/>
      <c r="L42" s="17"/>
      <c r="M42" s="17"/>
      <c r="N42" s="17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4.25" customHeight="1">
      <c r="A43" s="48"/>
      <c r="B43" s="155" t="s">
        <v>181</v>
      </c>
      <c r="C43" s="155"/>
      <c r="D43" s="155"/>
      <c r="E43" s="155"/>
      <c r="F43" s="155"/>
      <c r="G43" s="155"/>
      <c r="H43" s="155"/>
      <c r="I43" s="76">
        <f>I41+I42</f>
        <v>0.19444444444444442</v>
      </c>
      <c r="J43" s="77">
        <f>SUM(J41:J42)</f>
        <v>2.812110795454545</v>
      </c>
      <c r="K43" s="69"/>
      <c r="L43" s="17"/>
      <c r="M43" s="17"/>
      <c r="N43" s="17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4.25" customHeight="1">
      <c r="A44" s="48"/>
      <c r="B44" s="78"/>
      <c r="C44" s="79"/>
      <c r="D44" s="79"/>
      <c r="E44" s="79"/>
      <c r="F44" s="79"/>
      <c r="G44" s="79"/>
      <c r="H44" s="79"/>
      <c r="I44" s="80"/>
      <c r="J44" s="81"/>
      <c r="K44" s="17"/>
      <c r="L44" s="17"/>
      <c r="M44" s="17"/>
      <c r="N44" s="17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4.25" customHeight="1">
      <c r="A45" s="48"/>
      <c r="B45" s="155" t="s">
        <v>182</v>
      </c>
      <c r="C45" s="155"/>
      <c r="D45" s="155"/>
      <c r="E45" s="155"/>
      <c r="F45" s="155"/>
      <c r="G45" s="155"/>
      <c r="H45" s="155"/>
      <c r="I45" s="72" t="s">
        <v>167</v>
      </c>
      <c r="J45" s="72" t="s">
        <v>168</v>
      </c>
      <c r="K45" s="17"/>
      <c r="L45" s="17"/>
      <c r="M45" s="17"/>
      <c r="N45" s="17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4.25" customHeight="1">
      <c r="A46" s="48"/>
      <c r="B46" s="155" t="s">
        <v>183</v>
      </c>
      <c r="C46" s="155"/>
      <c r="D46" s="155"/>
      <c r="E46" s="155"/>
      <c r="F46" s="155"/>
      <c r="G46" s="155"/>
      <c r="H46" s="155"/>
      <c r="I46" s="155"/>
      <c r="J46" s="82">
        <f>J35+J43</f>
        <v>17.274394886363634</v>
      </c>
      <c r="K46" s="17"/>
      <c r="L46" s="17"/>
      <c r="M46" s="17"/>
      <c r="N46" s="17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72" t="s">
        <v>140</v>
      </c>
      <c r="C47" s="148" t="s">
        <v>184</v>
      </c>
      <c r="D47" s="148"/>
      <c r="E47" s="148"/>
      <c r="F47" s="148"/>
      <c r="G47" s="148"/>
      <c r="H47" s="148"/>
      <c r="I47" s="74">
        <v>0.2</v>
      </c>
      <c r="J47" s="75">
        <f t="shared" ref="J47:J54" si="0">$J$46*I47</f>
        <v>3.4548789772727271</v>
      </c>
      <c r="K47" s="17"/>
      <c r="L47" s="17"/>
      <c r="M47" s="17"/>
      <c r="N47" s="17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2.75" customHeight="1">
      <c r="A48" s="48"/>
      <c r="B48" s="72" t="s">
        <v>142</v>
      </c>
      <c r="C48" s="148" t="s">
        <v>185</v>
      </c>
      <c r="D48" s="148"/>
      <c r="E48" s="148"/>
      <c r="F48" s="148"/>
      <c r="G48" s="148"/>
      <c r="H48" s="148"/>
      <c r="I48" s="74">
        <v>2.5000000000000001E-2</v>
      </c>
      <c r="J48" s="75">
        <f t="shared" si="0"/>
        <v>0.43185987215909089</v>
      </c>
      <c r="K48" s="17"/>
      <c r="L48" s="17"/>
      <c r="M48" s="17"/>
      <c r="N48" s="17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72" t="s">
        <v>145</v>
      </c>
      <c r="C49" s="148" t="s">
        <v>186</v>
      </c>
      <c r="D49" s="148"/>
      <c r="E49" s="148"/>
      <c r="F49" s="148"/>
      <c r="G49" s="148"/>
      <c r="H49" s="148"/>
      <c r="I49" s="83">
        <v>0</v>
      </c>
      <c r="J49" s="75">
        <f t="shared" si="0"/>
        <v>0</v>
      </c>
      <c r="K49" s="17"/>
      <c r="L49" s="17"/>
      <c r="M49" s="17"/>
      <c r="N49" s="17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2.75" customHeight="1">
      <c r="A50" s="48"/>
      <c r="B50" s="72" t="s">
        <v>148</v>
      </c>
      <c r="C50" s="148" t="s">
        <v>187</v>
      </c>
      <c r="D50" s="148"/>
      <c r="E50" s="148"/>
      <c r="F50" s="148"/>
      <c r="G50" s="148"/>
      <c r="H50" s="148"/>
      <c r="I50" s="74">
        <v>1.4999999999999999E-2</v>
      </c>
      <c r="J50" s="75">
        <f t="shared" si="0"/>
        <v>0.25911592329545452</v>
      </c>
      <c r="K50" s="17"/>
      <c r="L50" s="17"/>
      <c r="M50" s="17"/>
      <c r="N50" s="1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4.25" customHeight="1">
      <c r="A51" s="48"/>
      <c r="B51" s="72" t="s">
        <v>173</v>
      </c>
      <c r="C51" s="148" t="s">
        <v>188</v>
      </c>
      <c r="D51" s="148"/>
      <c r="E51" s="148"/>
      <c r="F51" s="148"/>
      <c r="G51" s="148"/>
      <c r="H51" s="148"/>
      <c r="I51" s="74">
        <v>0.01</v>
      </c>
      <c r="J51" s="75">
        <f t="shared" si="0"/>
        <v>0.17274394886363634</v>
      </c>
      <c r="K51" s="17"/>
      <c r="L51" s="17"/>
      <c r="M51" s="17"/>
      <c r="N51" s="17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4.25" customHeight="1">
      <c r="A52" s="48"/>
      <c r="B52" s="72" t="s">
        <v>189</v>
      </c>
      <c r="C52" s="148" t="s">
        <v>190</v>
      </c>
      <c r="D52" s="148"/>
      <c r="E52" s="148"/>
      <c r="F52" s="148"/>
      <c r="G52" s="148"/>
      <c r="H52" s="148"/>
      <c r="I52" s="74">
        <v>6.0000000000000001E-3</v>
      </c>
      <c r="J52" s="75">
        <f t="shared" si="0"/>
        <v>0.1036463693181818</v>
      </c>
      <c r="K52" s="17"/>
      <c r="L52" s="17"/>
      <c r="M52" s="17"/>
      <c r="N52" s="1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72" t="s">
        <v>191</v>
      </c>
      <c r="C53" s="148" t="s">
        <v>192</v>
      </c>
      <c r="D53" s="148"/>
      <c r="E53" s="148"/>
      <c r="F53" s="148"/>
      <c r="G53" s="148"/>
      <c r="H53" s="148"/>
      <c r="I53" s="74">
        <v>2E-3</v>
      </c>
      <c r="J53" s="75">
        <f t="shared" si="0"/>
        <v>3.4548789772727267E-2</v>
      </c>
      <c r="K53" s="17"/>
      <c r="L53" s="17"/>
      <c r="M53" s="17"/>
      <c r="N53" s="17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72" t="s">
        <v>193</v>
      </c>
      <c r="C54" s="148" t="s">
        <v>194</v>
      </c>
      <c r="D54" s="148"/>
      <c r="E54" s="148"/>
      <c r="F54" s="148"/>
      <c r="G54" s="148"/>
      <c r="H54" s="148"/>
      <c r="I54" s="74">
        <v>0.08</v>
      </c>
      <c r="J54" s="75">
        <f t="shared" si="0"/>
        <v>1.3819515909090907</v>
      </c>
      <c r="K54" s="17"/>
      <c r="L54" s="17"/>
      <c r="M54" s="17"/>
      <c r="N54" s="17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155" t="s">
        <v>195</v>
      </c>
      <c r="C55" s="155"/>
      <c r="D55" s="155"/>
      <c r="E55" s="155"/>
      <c r="F55" s="155"/>
      <c r="G55" s="155"/>
      <c r="H55" s="155"/>
      <c r="I55" s="76">
        <f>SUM(I47:I54)</f>
        <v>0.33800000000000002</v>
      </c>
      <c r="J55" s="77">
        <f>SUM(J47:J54)</f>
        <v>5.838745471590908</v>
      </c>
      <c r="K55" s="69"/>
      <c r="L55" s="17"/>
      <c r="M55" s="17"/>
      <c r="N55" s="1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16"/>
      <c r="C56" s="70"/>
      <c r="D56" s="70"/>
      <c r="E56" s="70"/>
      <c r="F56" s="70"/>
      <c r="G56" s="70"/>
      <c r="H56" s="70"/>
      <c r="I56" s="84"/>
      <c r="J56" s="85"/>
      <c r="K56" s="69"/>
      <c r="L56" s="17"/>
      <c r="M56" s="17"/>
      <c r="N56" s="17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2.75" customHeight="1">
      <c r="A57" s="48"/>
      <c r="B57" s="155" t="s">
        <v>196</v>
      </c>
      <c r="C57" s="155"/>
      <c r="D57" s="155"/>
      <c r="E57" s="155"/>
      <c r="F57" s="155"/>
      <c r="G57" s="155"/>
      <c r="H57" s="155"/>
      <c r="I57" s="76"/>
      <c r="J57" s="72" t="s">
        <v>168</v>
      </c>
      <c r="K57" s="17"/>
      <c r="L57" s="17"/>
      <c r="M57" s="17"/>
      <c r="N57" s="17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2.75" customHeight="1">
      <c r="A58" s="87"/>
      <c r="B58" s="72" t="s">
        <v>140</v>
      </c>
      <c r="C58" s="148" t="s">
        <v>197</v>
      </c>
      <c r="D58" s="148"/>
      <c r="E58" s="148"/>
      <c r="F58" s="148"/>
      <c r="G58" s="148"/>
      <c r="H58" s="148"/>
      <c r="I58" s="122"/>
      <c r="J58" s="75">
        <v>0</v>
      </c>
      <c r="K58" s="89"/>
      <c r="L58" s="89"/>
      <c r="M58" s="89"/>
      <c r="N58" s="89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spans="1:26" ht="14.25" customHeight="1">
      <c r="A59" s="48"/>
      <c r="B59" s="72" t="s">
        <v>142</v>
      </c>
      <c r="C59" s="148" t="s">
        <v>198</v>
      </c>
      <c r="D59" s="148"/>
      <c r="E59" s="148"/>
      <c r="F59" s="148"/>
      <c r="G59" s="148"/>
      <c r="H59" s="148"/>
      <c r="I59" s="75"/>
      <c r="J59" s="75">
        <v>0</v>
      </c>
      <c r="K59" s="17"/>
      <c r="L59" s="17"/>
      <c r="M59" s="17"/>
      <c r="N59" s="17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72" t="s">
        <v>145</v>
      </c>
      <c r="C60" s="148" t="s">
        <v>199</v>
      </c>
      <c r="D60" s="148"/>
      <c r="E60" s="148"/>
      <c r="F60" s="148"/>
      <c r="G60" s="148"/>
      <c r="H60" s="148"/>
      <c r="I60" s="75"/>
      <c r="J60" s="75">
        <v>0</v>
      </c>
      <c r="K60" s="17"/>
      <c r="L60" s="17"/>
      <c r="M60" s="17"/>
      <c r="N60" s="17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72" t="s">
        <v>148</v>
      </c>
      <c r="C61" s="148" t="s">
        <v>200</v>
      </c>
      <c r="D61" s="148"/>
      <c r="E61" s="148"/>
      <c r="F61" s="148"/>
      <c r="G61" s="148"/>
      <c r="H61" s="148"/>
      <c r="I61" s="123"/>
      <c r="J61" s="123">
        <v>0</v>
      </c>
      <c r="K61" s="91"/>
      <c r="L61" s="17"/>
      <c r="M61" s="17"/>
      <c r="N61" s="1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72" t="s">
        <v>173</v>
      </c>
      <c r="C62" s="148" t="s">
        <v>201</v>
      </c>
      <c r="D62" s="148"/>
      <c r="E62" s="148"/>
      <c r="F62" s="148"/>
      <c r="G62" s="148"/>
      <c r="H62" s="148"/>
      <c r="I62" s="123">
        <v>0</v>
      </c>
      <c r="J62" s="123">
        <v>0</v>
      </c>
      <c r="K62" s="113"/>
      <c r="L62" s="17"/>
      <c r="M62" s="17"/>
      <c r="N62" s="17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72" t="s">
        <v>189</v>
      </c>
      <c r="C63" s="148" t="s">
        <v>202</v>
      </c>
      <c r="D63" s="148"/>
      <c r="E63" s="148"/>
      <c r="F63" s="148"/>
      <c r="G63" s="148"/>
      <c r="H63" s="148"/>
      <c r="I63" s="123">
        <v>0</v>
      </c>
      <c r="J63" s="123">
        <v>0</v>
      </c>
      <c r="K63" s="92"/>
      <c r="L63" s="17"/>
      <c r="M63" s="17"/>
      <c r="N63" s="17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48"/>
      <c r="B64" s="155" t="s">
        <v>203</v>
      </c>
      <c r="C64" s="155"/>
      <c r="D64" s="155"/>
      <c r="E64" s="155"/>
      <c r="F64" s="155"/>
      <c r="G64" s="155"/>
      <c r="H64" s="155"/>
      <c r="I64" s="155"/>
      <c r="J64" s="77">
        <f>SUM(J58:J63)</f>
        <v>0</v>
      </c>
      <c r="K64" s="69"/>
      <c r="L64" s="17"/>
      <c r="M64" s="17"/>
      <c r="N64" s="17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16"/>
      <c r="C65" s="70"/>
      <c r="D65" s="70"/>
      <c r="E65" s="70"/>
      <c r="F65" s="70"/>
      <c r="G65" s="70"/>
      <c r="H65" s="70"/>
      <c r="I65" s="84"/>
      <c r="J65" s="85"/>
      <c r="K65" s="17"/>
      <c r="L65" s="17"/>
      <c r="M65" s="17"/>
      <c r="N65" s="17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147" t="s">
        <v>204</v>
      </c>
      <c r="C66" s="147"/>
      <c r="D66" s="147"/>
      <c r="E66" s="147"/>
      <c r="F66" s="147"/>
      <c r="G66" s="147"/>
      <c r="H66" s="147"/>
      <c r="I66" s="147"/>
      <c r="J66" s="147"/>
      <c r="K66" s="17"/>
      <c r="L66" s="17"/>
      <c r="M66" s="17"/>
      <c r="N66" s="17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2.75" customHeight="1">
      <c r="A67" s="48"/>
      <c r="B67" s="155" t="s">
        <v>205</v>
      </c>
      <c r="C67" s="155"/>
      <c r="D67" s="155"/>
      <c r="E67" s="155"/>
      <c r="F67" s="155"/>
      <c r="G67" s="155"/>
      <c r="H67" s="155"/>
      <c r="I67" s="155"/>
      <c r="J67" s="72" t="s">
        <v>168</v>
      </c>
      <c r="K67" s="17"/>
      <c r="L67" s="17"/>
      <c r="M67" s="17"/>
      <c r="N67" s="1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2.75" customHeight="1">
      <c r="A68" s="48"/>
      <c r="B68" s="72" t="s">
        <v>206</v>
      </c>
      <c r="C68" s="148" t="s">
        <v>207</v>
      </c>
      <c r="D68" s="148"/>
      <c r="E68" s="148"/>
      <c r="F68" s="148"/>
      <c r="G68" s="148"/>
      <c r="H68" s="148"/>
      <c r="I68" s="148"/>
      <c r="J68" s="75">
        <f>J43</f>
        <v>2.812110795454545</v>
      </c>
      <c r="K68" s="17"/>
      <c r="L68" s="17"/>
      <c r="M68" s="17"/>
      <c r="N68" s="17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72" t="s">
        <v>208</v>
      </c>
      <c r="C69" s="148" t="s">
        <v>209</v>
      </c>
      <c r="D69" s="148"/>
      <c r="E69" s="148"/>
      <c r="F69" s="148"/>
      <c r="G69" s="148"/>
      <c r="H69" s="148"/>
      <c r="I69" s="148"/>
      <c r="J69" s="75">
        <f>J55</f>
        <v>5.838745471590908</v>
      </c>
      <c r="K69" s="17"/>
      <c r="L69" s="17"/>
      <c r="M69" s="17"/>
      <c r="N69" s="17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72" t="s">
        <v>210</v>
      </c>
      <c r="C70" s="148" t="s">
        <v>211</v>
      </c>
      <c r="D70" s="148"/>
      <c r="E70" s="148"/>
      <c r="F70" s="148"/>
      <c r="G70" s="148"/>
      <c r="H70" s="148"/>
      <c r="I70" s="148"/>
      <c r="J70" s="75">
        <f>J64</f>
        <v>0</v>
      </c>
      <c r="K70" s="17"/>
      <c r="L70" s="17"/>
      <c r="M70" s="17"/>
      <c r="N70" s="1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87"/>
      <c r="B71" s="155" t="s">
        <v>212</v>
      </c>
      <c r="C71" s="155"/>
      <c r="D71" s="155"/>
      <c r="E71" s="155"/>
      <c r="F71" s="155"/>
      <c r="G71" s="155"/>
      <c r="H71" s="155"/>
      <c r="I71" s="155"/>
      <c r="J71" s="77">
        <f>SUM(J68:J70)</f>
        <v>8.6508562670454534</v>
      </c>
      <c r="K71" s="69"/>
      <c r="L71" s="89"/>
      <c r="M71" s="89"/>
      <c r="N71" s="89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spans="1:26" ht="14.25" customHeight="1">
      <c r="A72" s="48"/>
      <c r="B72" s="156"/>
      <c r="C72" s="156"/>
      <c r="D72" s="156"/>
      <c r="E72" s="156"/>
      <c r="F72" s="156"/>
      <c r="G72" s="156"/>
      <c r="H72" s="156"/>
      <c r="I72" s="156"/>
      <c r="J72" s="156"/>
      <c r="K72" s="17"/>
      <c r="L72" s="17"/>
      <c r="M72" s="17"/>
      <c r="N72" s="1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93"/>
      <c r="C73" s="93"/>
      <c r="D73" s="93"/>
      <c r="E73" s="93"/>
      <c r="F73" s="93"/>
      <c r="G73" s="93"/>
      <c r="H73" s="93"/>
      <c r="I73" s="93"/>
      <c r="J73" s="93"/>
      <c r="K73" s="17"/>
      <c r="L73" s="17"/>
      <c r="M73" s="17"/>
      <c r="N73" s="17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147" t="s">
        <v>213</v>
      </c>
      <c r="C74" s="147"/>
      <c r="D74" s="147"/>
      <c r="E74" s="147"/>
      <c r="F74" s="147"/>
      <c r="G74" s="147"/>
      <c r="H74" s="147"/>
      <c r="I74" s="147"/>
      <c r="J74" s="147"/>
      <c r="K74" s="17"/>
      <c r="L74" s="17"/>
      <c r="M74" s="17"/>
      <c r="N74" s="17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72">
        <v>3</v>
      </c>
      <c r="C75" s="155" t="s">
        <v>214</v>
      </c>
      <c r="D75" s="155"/>
      <c r="E75" s="155"/>
      <c r="F75" s="155"/>
      <c r="G75" s="155"/>
      <c r="H75" s="155"/>
      <c r="I75" s="72" t="s">
        <v>167</v>
      </c>
      <c r="J75" s="72" t="s">
        <v>168</v>
      </c>
      <c r="K75" s="17"/>
      <c r="L75" s="17"/>
      <c r="M75" s="17"/>
      <c r="N75" s="1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155" t="s">
        <v>178</v>
      </c>
      <c r="C76" s="155"/>
      <c r="D76" s="155"/>
      <c r="E76" s="155"/>
      <c r="F76" s="155"/>
      <c r="G76" s="155"/>
      <c r="H76" s="155"/>
      <c r="I76" s="155"/>
      <c r="J76" s="82">
        <f>J35</f>
        <v>14.46228409090909</v>
      </c>
      <c r="K76" s="17"/>
      <c r="L76" s="17"/>
      <c r="M76" s="17"/>
      <c r="N76" s="17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48"/>
      <c r="B77" s="72" t="s">
        <v>140</v>
      </c>
      <c r="C77" s="148" t="s">
        <v>215</v>
      </c>
      <c r="D77" s="148"/>
      <c r="E77" s="148"/>
      <c r="F77" s="148"/>
      <c r="G77" s="148"/>
      <c r="H77" s="148"/>
      <c r="I77" s="74">
        <f>((1/12)*0.05)</f>
        <v>4.1666666666666666E-3</v>
      </c>
      <c r="J77" s="75">
        <f>$J$76*I77</f>
        <v>6.0259517045454541E-2</v>
      </c>
      <c r="K77" s="69"/>
      <c r="L77" s="17"/>
      <c r="M77" s="17"/>
      <c r="N77" s="17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4.25" customHeight="1">
      <c r="A78" s="48"/>
      <c r="B78" s="72" t="s">
        <v>142</v>
      </c>
      <c r="C78" s="148" t="s">
        <v>216</v>
      </c>
      <c r="D78" s="148"/>
      <c r="E78" s="148"/>
      <c r="F78" s="148"/>
      <c r="G78" s="148"/>
      <c r="H78" s="148"/>
      <c r="I78" s="74">
        <f>I77*0.08</f>
        <v>3.3333333333333332E-4</v>
      </c>
      <c r="J78" s="75">
        <f>$J$76*I78</f>
        <v>4.820761363636363E-3</v>
      </c>
      <c r="K78" s="69"/>
      <c r="L78" s="17"/>
      <c r="M78" s="17"/>
      <c r="N78" s="17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48"/>
      <c r="B79" s="72" t="s">
        <v>145</v>
      </c>
      <c r="C79" s="148" t="s">
        <v>217</v>
      </c>
      <c r="D79" s="148"/>
      <c r="E79" s="148"/>
      <c r="F79" s="148"/>
      <c r="G79" s="148"/>
      <c r="H79" s="148"/>
      <c r="I79" s="74">
        <f>(5/30)/12</f>
        <v>1.3888888888888888E-2</v>
      </c>
      <c r="J79" s="75">
        <f>$J$76*I79</f>
        <v>0.20086505681818179</v>
      </c>
      <c r="K79" s="94" t="s">
        <v>218</v>
      </c>
      <c r="L79" s="17"/>
      <c r="M79" s="17"/>
      <c r="N79" s="17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25" customHeight="1">
      <c r="A80" s="48"/>
      <c r="B80" s="72" t="s">
        <v>148</v>
      </c>
      <c r="C80" s="148" t="s">
        <v>219</v>
      </c>
      <c r="D80" s="148"/>
      <c r="E80" s="148"/>
      <c r="F80" s="148"/>
      <c r="G80" s="148"/>
      <c r="H80" s="148"/>
      <c r="I80" s="74">
        <f>I79*I55</f>
        <v>4.6944444444444447E-3</v>
      </c>
      <c r="J80" s="75">
        <f>$J$76*I80</f>
        <v>6.7892389204545461E-2</v>
      </c>
      <c r="K80" s="95"/>
      <c r="L80" s="17"/>
      <c r="M80" s="17"/>
      <c r="N80" s="17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17"/>
      <c r="B81" s="72" t="s">
        <v>173</v>
      </c>
      <c r="C81" s="148" t="s">
        <v>220</v>
      </c>
      <c r="D81" s="148"/>
      <c r="E81" s="148"/>
      <c r="F81" s="148"/>
      <c r="G81" s="148"/>
      <c r="H81" s="148"/>
      <c r="I81" s="74">
        <f>(0.4*0.08)</f>
        <v>3.2000000000000001E-2</v>
      </c>
      <c r="J81" s="75">
        <f>$J$76*I81</f>
        <v>0.46279309090909088</v>
      </c>
      <c r="K81" s="69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>
      <c r="A82" s="48"/>
      <c r="B82" s="155" t="s">
        <v>221</v>
      </c>
      <c r="C82" s="155"/>
      <c r="D82" s="155"/>
      <c r="E82" s="155"/>
      <c r="F82" s="155"/>
      <c r="G82" s="155"/>
      <c r="H82" s="155"/>
      <c r="I82" s="76">
        <f>SUM(I77:I81)</f>
        <v>5.5083333333333331E-2</v>
      </c>
      <c r="J82" s="77">
        <f>SUM(J77:J81)</f>
        <v>0.79663081534090896</v>
      </c>
      <c r="K82" s="69"/>
      <c r="L82" s="17"/>
      <c r="M82" s="17"/>
      <c r="N82" s="17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87"/>
      <c r="B83" s="157"/>
      <c r="C83" s="157"/>
      <c r="D83" s="157"/>
      <c r="E83" s="157"/>
      <c r="F83" s="157"/>
      <c r="G83" s="157"/>
      <c r="H83" s="157"/>
      <c r="I83" s="157"/>
      <c r="J83" s="157"/>
      <c r="K83" s="89"/>
      <c r="L83" s="89"/>
      <c r="M83" s="89"/>
      <c r="N83" s="89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spans="1:26" ht="14.25" customHeight="1">
      <c r="A84" s="87"/>
      <c r="B84" s="70"/>
      <c r="C84" s="70"/>
      <c r="D84" s="70"/>
      <c r="E84" s="70"/>
      <c r="F84" s="70"/>
      <c r="G84" s="70"/>
      <c r="H84" s="70"/>
      <c r="I84" s="70"/>
      <c r="J84" s="70"/>
      <c r="K84" s="89"/>
      <c r="L84" s="89"/>
      <c r="M84" s="89"/>
      <c r="N84" s="89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spans="1:26" ht="14.25" customHeight="1">
      <c r="A85" s="48"/>
      <c r="B85" s="147" t="s">
        <v>222</v>
      </c>
      <c r="C85" s="147"/>
      <c r="D85" s="147"/>
      <c r="E85" s="147"/>
      <c r="F85" s="147"/>
      <c r="G85" s="147"/>
      <c r="H85" s="147"/>
      <c r="I85" s="147"/>
      <c r="J85" s="147"/>
      <c r="K85" s="17"/>
      <c r="L85" s="17"/>
      <c r="M85" s="17"/>
      <c r="N85" s="17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17"/>
      <c r="B86" s="155" t="s">
        <v>223</v>
      </c>
      <c r="C86" s="155"/>
      <c r="D86" s="155"/>
      <c r="E86" s="155"/>
      <c r="F86" s="155"/>
      <c r="G86" s="155"/>
      <c r="H86" s="155"/>
      <c r="I86" s="72" t="s">
        <v>167</v>
      </c>
      <c r="J86" s="72" t="s">
        <v>168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>
      <c r="A87" s="48"/>
      <c r="B87" s="163" t="s">
        <v>178</v>
      </c>
      <c r="C87" s="163"/>
      <c r="D87" s="163"/>
      <c r="E87" s="163"/>
      <c r="F87" s="163"/>
      <c r="G87" s="163"/>
      <c r="H87" s="163"/>
      <c r="I87" s="163"/>
      <c r="J87" s="96">
        <f>J35</f>
        <v>14.46228409090909</v>
      </c>
      <c r="K87" s="17"/>
      <c r="L87" s="17"/>
      <c r="M87" s="17"/>
      <c r="N87" s="17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72" t="s">
        <v>140</v>
      </c>
      <c r="C88" s="148" t="s">
        <v>224</v>
      </c>
      <c r="D88" s="148"/>
      <c r="E88" s="148"/>
      <c r="F88" s="148"/>
      <c r="G88" s="148"/>
      <c r="H88" s="148"/>
      <c r="I88" s="74">
        <f>I42/12</f>
        <v>9.2592592592592587E-3</v>
      </c>
      <c r="J88" s="75">
        <f t="shared" ref="J88:J93" si="1">$J$87*I88</f>
        <v>0.13391003787878786</v>
      </c>
      <c r="K88" s="97"/>
      <c r="L88" s="17"/>
      <c r="M88" s="17"/>
      <c r="N88" s="17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2.75" customHeight="1">
      <c r="A89" s="48"/>
      <c r="B89" s="72" t="s">
        <v>142</v>
      </c>
      <c r="C89" s="148" t="s">
        <v>225</v>
      </c>
      <c r="D89" s="148"/>
      <c r="E89" s="148"/>
      <c r="F89" s="148"/>
      <c r="G89" s="148"/>
      <c r="H89" s="148"/>
      <c r="I89" s="74">
        <f>(5.96/30)*(1/12)</f>
        <v>1.6555555555555553E-2</v>
      </c>
      <c r="J89" s="75">
        <f t="shared" si="1"/>
        <v>0.23943114772727267</v>
      </c>
      <c r="K89" s="97"/>
      <c r="L89" s="17"/>
      <c r="M89" s="17"/>
      <c r="N89" s="17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48"/>
      <c r="B90" s="72" t="s">
        <v>145</v>
      </c>
      <c r="C90" s="148" t="s">
        <v>226</v>
      </c>
      <c r="D90" s="148"/>
      <c r="E90" s="148"/>
      <c r="F90" s="148"/>
      <c r="G90" s="148"/>
      <c r="H90" s="148"/>
      <c r="I90" s="74">
        <f>(5/30)/12*0.015</f>
        <v>2.0833333333333332E-4</v>
      </c>
      <c r="J90" s="75">
        <f t="shared" si="1"/>
        <v>3.012975852272727E-3</v>
      </c>
      <c r="K90" s="69"/>
      <c r="L90" s="17"/>
      <c r="M90" s="17"/>
      <c r="N90" s="17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2.75" customHeight="1">
      <c r="A91" s="48"/>
      <c r="B91" s="72" t="s">
        <v>148</v>
      </c>
      <c r="C91" s="151" t="s">
        <v>227</v>
      </c>
      <c r="D91" s="151"/>
      <c r="E91" s="151"/>
      <c r="F91" s="151"/>
      <c r="G91" s="151"/>
      <c r="H91" s="151"/>
      <c r="I91" s="74">
        <f>(15/30)/12*0.0078</f>
        <v>3.2499999999999999E-4</v>
      </c>
      <c r="J91" s="75">
        <f t="shared" si="1"/>
        <v>4.7002423295454537E-3</v>
      </c>
      <c r="K91" s="69"/>
      <c r="L91" s="17"/>
      <c r="M91" s="17"/>
      <c r="N91" s="17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72" t="s">
        <v>173</v>
      </c>
      <c r="C92" s="148" t="s">
        <v>228</v>
      </c>
      <c r="D92" s="148"/>
      <c r="E92" s="148"/>
      <c r="F92" s="148"/>
      <c r="G92" s="148"/>
      <c r="H92" s="148"/>
      <c r="I92" s="74">
        <f>(0.0144*0.1*0.4509*6/12)</f>
        <v>3.2464800000000003E-4</v>
      </c>
      <c r="J92" s="75">
        <f t="shared" si="1"/>
        <v>4.6951516055454548E-3</v>
      </c>
      <c r="K92" s="69"/>
      <c r="L92" s="17"/>
      <c r="M92" s="17"/>
      <c r="N92" s="17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25" customHeight="1">
      <c r="A93" s="48"/>
      <c r="B93" s="72" t="s">
        <v>189</v>
      </c>
      <c r="C93" s="159" t="s">
        <v>229</v>
      </c>
      <c r="D93" s="159"/>
      <c r="E93" s="159"/>
      <c r="F93" s="159"/>
      <c r="G93" s="159"/>
      <c r="H93" s="159"/>
      <c r="I93" s="74">
        <f>SUM(I88:I92)*I55</f>
        <v>9.0154050980740738E-3</v>
      </c>
      <c r="J93" s="75">
        <f t="shared" si="1"/>
        <v>0.13038334972297738</v>
      </c>
      <c r="K93" s="69"/>
      <c r="L93" s="17"/>
      <c r="M93" s="17"/>
      <c r="N93" s="17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87"/>
      <c r="B94" s="155" t="s">
        <v>230</v>
      </c>
      <c r="C94" s="155"/>
      <c r="D94" s="155"/>
      <c r="E94" s="155"/>
      <c r="F94" s="155"/>
      <c r="G94" s="155"/>
      <c r="H94" s="155"/>
      <c r="I94" s="76">
        <f>SUM(I88:I93)</f>
        <v>3.5688201246222219E-2</v>
      </c>
      <c r="J94" s="77">
        <f>SUM(J88:J93)</f>
        <v>0.51613290511640164</v>
      </c>
      <c r="K94" s="69"/>
      <c r="L94" s="89"/>
      <c r="M94" s="89"/>
      <c r="N94" s="89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spans="1:26" ht="16.5" customHeight="1">
      <c r="A95" s="48"/>
      <c r="B95" s="160"/>
      <c r="C95" s="160"/>
      <c r="D95" s="160"/>
      <c r="E95" s="160"/>
      <c r="F95" s="160"/>
      <c r="G95" s="160"/>
      <c r="H95" s="160"/>
      <c r="I95" s="160"/>
      <c r="J95" s="160"/>
      <c r="K95" s="17"/>
      <c r="L95" s="17"/>
      <c r="M95" s="17"/>
      <c r="N95" s="17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2.75" customHeight="1">
      <c r="A96" s="48"/>
      <c r="B96" s="155" t="s">
        <v>231</v>
      </c>
      <c r="C96" s="155"/>
      <c r="D96" s="155"/>
      <c r="E96" s="155"/>
      <c r="F96" s="155"/>
      <c r="G96" s="155"/>
      <c r="H96" s="155"/>
      <c r="I96" s="72" t="s">
        <v>167</v>
      </c>
      <c r="J96" s="72" t="s">
        <v>168</v>
      </c>
      <c r="K96" s="17"/>
      <c r="L96" s="17"/>
      <c r="M96" s="17"/>
      <c r="N96" s="17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2.75" customHeight="1">
      <c r="A97" s="48"/>
      <c r="B97" s="158" t="s">
        <v>178</v>
      </c>
      <c r="C97" s="158"/>
      <c r="D97" s="158"/>
      <c r="E97" s="158"/>
      <c r="F97" s="158"/>
      <c r="G97" s="158"/>
      <c r="H97" s="158"/>
      <c r="I97" s="158"/>
      <c r="J97" s="98">
        <f>J35</f>
        <v>14.46228409090909</v>
      </c>
      <c r="K97" s="17"/>
      <c r="L97" s="17"/>
      <c r="M97" s="17"/>
      <c r="N97" s="17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2.75" customHeight="1">
      <c r="A98" s="48"/>
      <c r="B98" s="72" t="s">
        <v>140</v>
      </c>
      <c r="C98" s="148" t="s">
        <v>232</v>
      </c>
      <c r="D98" s="148"/>
      <c r="E98" s="148"/>
      <c r="F98" s="148"/>
      <c r="G98" s="148"/>
      <c r="H98" s="148"/>
      <c r="I98" s="74"/>
      <c r="J98" s="75">
        <v>0</v>
      </c>
      <c r="K98" s="17"/>
      <c r="L98" s="17"/>
      <c r="M98" s="17"/>
      <c r="N98" s="17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25" customHeight="1">
      <c r="A99" s="48"/>
      <c r="B99" s="155" t="s">
        <v>233</v>
      </c>
      <c r="C99" s="155"/>
      <c r="D99" s="155"/>
      <c r="E99" s="155"/>
      <c r="F99" s="155"/>
      <c r="G99" s="155"/>
      <c r="H99" s="155"/>
      <c r="I99" s="76"/>
      <c r="J99" s="77">
        <f>J98</f>
        <v>0</v>
      </c>
      <c r="K99" s="69"/>
      <c r="L99" s="17"/>
      <c r="M99" s="17"/>
      <c r="N99" s="17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6.5" customHeight="1">
      <c r="A100" s="48"/>
      <c r="B100" s="99"/>
      <c r="C100" s="99"/>
      <c r="D100" s="99"/>
      <c r="E100" s="99"/>
      <c r="F100" s="99"/>
      <c r="G100" s="99"/>
      <c r="H100" s="99"/>
      <c r="I100" s="99"/>
      <c r="J100" s="99"/>
      <c r="K100" s="17"/>
      <c r="L100" s="17"/>
      <c r="M100" s="17"/>
      <c r="N100" s="17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147" t="s">
        <v>234</v>
      </c>
      <c r="C101" s="147"/>
      <c r="D101" s="147"/>
      <c r="E101" s="147"/>
      <c r="F101" s="147"/>
      <c r="G101" s="147"/>
      <c r="H101" s="147"/>
      <c r="I101" s="147"/>
      <c r="J101" s="147"/>
      <c r="K101" s="17"/>
      <c r="L101" s="17"/>
      <c r="M101" s="17"/>
      <c r="N101" s="17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2.75" customHeight="1">
      <c r="A102" s="48"/>
      <c r="B102" s="155" t="s">
        <v>235</v>
      </c>
      <c r="C102" s="155"/>
      <c r="D102" s="155"/>
      <c r="E102" s="155"/>
      <c r="F102" s="155"/>
      <c r="G102" s="155"/>
      <c r="H102" s="155"/>
      <c r="I102" s="155"/>
      <c r="J102" s="72" t="s">
        <v>168</v>
      </c>
      <c r="K102" s="17"/>
      <c r="L102" s="17"/>
      <c r="M102" s="17"/>
      <c r="N102" s="17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2.75" customHeight="1">
      <c r="A103" s="48"/>
      <c r="B103" s="72" t="s">
        <v>236</v>
      </c>
      <c r="C103" s="148" t="s">
        <v>225</v>
      </c>
      <c r="D103" s="148"/>
      <c r="E103" s="148"/>
      <c r="F103" s="148"/>
      <c r="G103" s="148"/>
      <c r="H103" s="148"/>
      <c r="I103" s="148"/>
      <c r="J103" s="75">
        <f>J94</f>
        <v>0.51613290511640164</v>
      </c>
      <c r="K103" s="17"/>
      <c r="L103" s="17"/>
      <c r="M103" s="17"/>
      <c r="N103" s="17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72" t="s">
        <v>237</v>
      </c>
      <c r="C104" s="148" t="s">
        <v>238</v>
      </c>
      <c r="D104" s="148"/>
      <c r="E104" s="148"/>
      <c r="F104" s="148"/>
      <c r="G104" s="148"/>
      <c r="H104" s="148"/>
      <c r="I104" s="148"/>
      <c r="J104" s="75">
        <f>J99</f>
        <v>0</v>
      </c>
      <c r="K104" s="17"/>
      <c r="L104" s="17"/>
      <c r="M104" s="17"/>
      <c r="N104" s="17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87"/>
      <c r="B105" s="155" t="s">
        <v>239</v>
      </c>
      <c r="C105" s="155"/>
      <c r="D105" s="155"/>
      <c r="E105" s="155"/>
      <c r="F105" s="155"/>
      <c r="G105" s="155"/>
      <c r="H105" s="155"/>
      <c r="I105" s="155"/>
      <c r="J105" s="77">
        <f>SUM(J103:J104)</f>
        <v>0.51613290511640164</v>
      </c>
      <c r="K105" s="69"/>
      <c r="L105" s="89"/>
      <c r="M105" s="89"/>
      <c r="N105" s="89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spans="1:26" ht="16.5" customHeight="1">
      <c r="A106" s="48"/>
      <c r="B106" s="99"/>
      <c r="C106" s="99"/>
      <c r="D106" s="99"/>
      <c r="E106" s="99"/>
      <c r="F106" s="99"/>
      <c r="G106" s="99"/>
      <c r="H106" s="99"/>
      <c r="I106" s="99"/>
      <c r="J106" s="99"/>
      <c r="K106" s="17"/>
      <c r="L106" s="17"/>
      <c r="M106" s="17"/>
      <c r="N106" s="17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6.5" customHeight="1">
      <c r="A107" s="48"/>
      <c r="B107" s="99"/>
      <c r="C107" s="99"/>
      <c r="D107" s="99"/>
      <c r="E107" s="99"/>
      <c r="F107" s="99"/>
      <c r="G107" s="99"/>
      <c r="H107" s="99"/>
      <c r="I107" s="99"/>
      <c r="J107" s="99"/>
      <c r="K107" s="17"/>
      <c r="L107" s="17"/>
      <c r="M107" s="17"/>
      <c r="N107" s="17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147" t="s">
        <v>240</v>
      </c>
      <c r="C108" s="147"/>
      <c r="D108" s="147"/>
      <c r="E108" s="147"/>
      <c r="F108" s="147"/>
      <c r="G108" s="147"/>
      <c r="H108" s="147"/>
      <c r="I108" s="147"/>
      <c r="J108" s="147"/>
      <c r="K108" s="17"/>
      <c r="L108" s="17"/>
      <c r="M108" s="17"/>
      <c r="N108" s="17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72">
        <v>5</v>
      </c>
      <c r="C109" s="155" t="s">
        <v>241</v>
      </c>
      <c r="D109" s="155"/>
      <c r="E109" s="155"/>
      <c r="F109" s="155"/>
      <c r="G109" s="155"/>
      <c r="H109" s="155"/>
      <c r="I109" s="72"/>
      <c r="J109" s="72" t="s">
        <v>168</v>
      </c>
      <c r="K109" s="17"/>
      <c r="L109" s="17"/>
      <c r="M109" s="17"/>
      <c r="N109" s="17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72" t="s">
        <v>140</v>
      </c>
      <c r="C110" s="148" t="s">
        <v>242</v>
      </c>
      <c r="D110" s="148"/>
      <c r="E110" s="148"/>
      <c r="F110" s="148"/>
      <c r="G110" s="148"/>
      <c r="H110" s="148"/>
      <c r="I110" s="75"/>
      <c r="J110" s="75">
        <v>0</v>
      </c>
      <c r="K110" s="17"/>
      <c r="L110" s="17"/>
      <c r="M110" s="17"/>
      <c r="N110" s="17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72" t="s">
        <v>142</v>
      </c>
      <c r="C111" s="148" t="s">
        <v>243</v>
      </c>
      <c r="D111" s="148"/>
      <c r="E111" s="148"/>
      <c r="F111" s="148"/>
      <c r="G111" s="148"/>
      <c r="H111" s="148"/>
      <c r="I111" s="100"/>
      <c r="J111" s="75">
        <v>0</v>
      </c>
      <c r="K111" s="17"/>
      <c r="L111" s="17"/>
      <c r="M111" s="17"/>
      <c r="N111" s="17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2.75" customHeight="1">
      <c r="A112" s="48"/>
      <c r="B112" s="101" t="s">
        <v>145</v>
      </c>
      <c r="C112" s="148" t="s">
        <v>244</v>
      </c>
      <c r="D112" s="148"/>
      <c r="E112" s="148"/>
      <c r="F112" s="148"/>
      <c r="G112" s="148"/>
      <c r="H112" s="148"/>
      <c r="I112" s="102"/>
      <c r="J112" s="75">
        <v>0</v>
      </c>
      <c r="K112" s="17"/>
      <c r="L112" s="17"/>
      <c r="M112" s="17"/>
      <c r="N112" s="17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101" t="s">
        <v>148</v>
      </c>
      <c r="C113" s="148" t="s">
        <v>245</v>
      </c>
      <c r="D113" s="148"/>
      <c r="E113" s="148"/>
      <c r="F113" s="148"/>
      <c r="G113" s="148"/>
      <c r="H113" s="148"/>
      <c r="I113" s="102"/>
      <c r="J113" s="75">
        <v>0</v>
      </c>
      <c r="K113" s="17"/>
      <c r="L113" s="17"/>
      <c r="M113" s="17"/>
      <c r="N113" s="17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155" t="s">
        <v>246</v>
      </c>
      <c r="C114" s="155"/>
      <c r="D114" s="155"/>
      <c r="E114" s="155"/>
      <c r="F114" s="155"/>
      <c r="G114" s="155"/>
      <c r="H114" s="155"/>
      <c r="I114" s="103"/>
      <c r="J114" s="77">
        <f>SUM(J110:J113)</f>
        <v>0</v>
      </c>
      <c r="K114" s="17"/>
      <c r="L114" s="17"/>
      <c r="M114" s="17"/>
      <c r="N114" s="17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6.5" customHeight="1">
      <c r="A115" s="48"/>
      <c r="B115" s="161"/>
      <c r="C115" s="161"/>
      <c r="D115" s="161"/>
      <c r="E115" s="161"/>
      <c r="F115" s="161"/>
      <c r="G115" s="161"/>
      <c r="H115" s="161"/>
      <c r="I115" s="161"/>
      <c r="J115" s="161"/>
      <c r="K115" s="17"/>
      <c r="L115" s="17"/>
      <c r="M115" s="17"/>
      <c r="N115" s="17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6.5" customHeight="1">
      <c r="A116" s="48"/>
      <c r="B116" s="99"/>
      <c r="C116" s="99"/>
      <c r="D116" s="99"/>
      <c r="E116" s="99"/>
      <c r="F116" s="99"/>
      <c r="G116" s="99"/>
      <c r="H116" s="99"/>
      <c r="I116" s="99"/>
      <c r="J116" s="99"/>
      <c r="K116" s="17"/>
      <c r="L116" s="17"/>
      <c r="M116" s="17"/>
      <c r="N116" s="1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147" t="s">
        <v>247</v>
      </c>
      <c r="C117" s="147"/>
      <c r="D117" s="147"/>
      <c r="E117" s="147"/>
      <c r="F117" s="147"/>
      <c r="G117" s="147"/>
      <c r="H117" s="147"/>
      <c r="I117" s="147"/>
      <c r="J117" s="147"/>
      <c r="K117" s="69"/>
      <c r="L117" s="97"/>
      <c r="M117" s="97"/>
      <c r="N117" s="17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72">
        <v>6</v>
      </c>
      <c r="C118" s="155" t="s">
        <v>248</v>
      </c>
      <c r="D118" s="155"/>
      <c r="E118" s="155"/>
      <c r="F118" s="155"/>
      <c r="G118" s="155"/>
      <c r="H118" s="155"/>
      <c r="I118" s="72" t="s">
        <v>167</v>
      </c>
      <c r="J118" s="72" t="s">
        <v>168</v>
      </c>
      <c r="K118" s="69"/>
      <c r="L118" s="17"/>
      <c r="M118" s="17"/>
      <c r="N118" s="17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2.75" customHeight="1">
      <c r="A119" s="48"/>
      <c r="B119" s="72" t="s">
        <v>140</v>
      </c>
      <c r="C119" s="148" t="s">
        <v>249</v>
      </c>
      <c r="D119" s="148"/>
      <c r="E119" s="148"/>
      <c r="F119" s="148"/>
      <c r="G119" s="148"/>
      <c r="H119" s="148"/>
      <c r="I119" s="83">
        <v>0</v>
      </c>
      <c r="J119" s="75">
        <f>J136*I119</f>
        <v>0</v>
      </c>
      <c r="K119" s="104"/>
      <c r="L119" s="53"/>
      <c r="M119" s="53"/>
      <c r="N119" s="69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72" t="s">
        <v>142</v>
      </c>
      <c r="C120" s="148" t="s">
        <v>250</v>
      </c>
      <c r="D120" s="148"/>
      <c r="E120" s="148"/>
      <c r="F120" s="148"/>
      <c r="G120" s="148"/>
      <c r="H120" s="148"/>
      <c r="I120" s="83">
        <v>0</v>
      </c>
      <c r="J120" s="75">
        <f>(J136+J119)*I120</f>
        <v>0</v>
      </c>
      <c r="K120" s="104"/>
      <c r="L120" s="53"/>
      <c r="M120" s="53"/>
      <c r="N120" s="17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72" t="s">
        <v>145</v>
      </c>
      <c r="C121" s="155" t="s">
        <v>251</v>
      </c>
      <c r="D121" s="155"/>
      <c r="E121" s="155"/>
      <c r="F121" s="155"/>
      <c r="G121" s="155"/>
      <c r="H121" s="155"/>
      <c r="I121" s="74"/>
      <c r="J121" s="75"/>
      <c r="K121" s="53"/>
      <c r="L121" s="53"/>
      <c r="M121" s="53"/>
      <c r="N121" s="1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72" t="s">
        <v>252</v>
      </c>
      <c r="C122" s="148" t="s">
        <v>253</v>
      </c>
      <c r="D122" s="148"/>
      <c r="E122" s="148"/>
      <c r="F122" s="148"/>
      <c r="G122" s="148"/>
      <c r="H122" s="148"/>
      <c r="I122" s="83">
        <v>0</v>
      </c>
      <c r="J122" s="75">
        <f>(($J$136+$J$119+$J$120)/(1-($I$122+$I$123+$I$124))*I122)</f>
        <v>0</v>
      </c>
      <c r="K122" s="104"/>
      <c r="L122" s="69"/>
      <c r="M122" s="17"/>
      <c r="N122" s="17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72" t="s">
        <v>254</v>
      </c>
      <c r="C123" s="148" t="s">
        <v>255</v>
      </c>
      <c r="D123" s="148"/>
      <c r="E123" s="148"/>
      <c r="F123" s="148"/>
      <c r="G123" s="148"/>
      <c r="H123" s="148"/>
      <c r="I123" s="83">
        <v>0</v>
      </c>
      <c r="J123" s="75">
        <f>(($J$136+$J$119+$J$120)/(1-($I$122+$I$123+$I$124))*I123)</f>
        <v>0</v>
      </c>
      <c r="K123" s="69"/>
      <c r="L123" s="69"/>
      <c r="M123" s="17"/>
      <c r="N123" s="17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72" t="s">
        <v>256</v>
      </c>
      <c r="C124" s="148" t="s">
        <v>257</v>
      </c>
      <c r="D124" s="148"/>
      <c r="E124" s="148"/>
      <c r="F124" s="148"/>
      <c r="G124" s="148"/>
      <c r="H124" s="148"/>
      <c r="I124" s="74">
        <v>0.03</v>
      </c>
      <c r="J124" s="75">
        <f>(($J$136+$J$119+$J$120)/(1-($I$122+$I$123+$I$124))*I124)</f>
        <v>0.75544033232201602</v>
      </c>
      <c r="K124" s="69"/>
      <c r="L124" s="69"/>
      <c r="M124" s="17"/>
      <c r="N124" s="17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72" t="s">
        <v>148</v>
      </c>
      <c r="C125" s="148" t="s">
        <v>245</v>
      </c>
      <c r="D125" s="148"/>
      <c r="E125" s="148"/>
      <c r="F125" s="148"/>
      <c r="G125" s="148"/>
      <c r="H125" s="148"/>
      <c r="I125" s="74"/>
      <c r="J125" s="75"/>
      <c r="K125" s="69"/>
      <c r="L125" s="69"/>
      <c r="M125" s="17"/>
      <c r="N125" s="1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155" t="s">
        <v>258</v>
      </c>
      <c r="C126" s="155"/>
      <c r="D126" s="155"/>
      <c r="E126" s="155"/>
      <c r="F126" s="155"/>
      <c r="G126" s="155"/>
      <c r="H126" s="155"/>
      <c r="I126" s="105">
        <f>SUM(I119:I125)</f>
        <v>0.03</v>
      </c>
      <c r="J126" s="77">
        <f>(SUM(J119:J125))</f>
        <v>0.75544033232201602</v>
      </c>
      <c r="K126" s="69"/>
      <c r="L126" s="17"/>
      <c r="M126" s="17"/>
      <c r="N126" s="17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70"/>
      <c r="C127" s="70"/>
      <c r="D127" s="70"/>
      <c r="E127" s="70"/>
      <c r="F127" s="70"/>
      <c r="G127" s="70"/>
      <c r="H127" s="70"/>
      <c r="I127" s="106"/>
      <c r="J127" s="73"/>
      <c r="K127" s="69"/>
      <c r="L127" s="17"/>
      <c r="M127" s="17"/>
      <c r="N127" s="17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70"/>
      <c r="C128" s="70"/>
      <c r="D128" s="70"/>
      <c r="E128" s="70"/>
      <c r="F128" s="70"/>
      <c r="G128" s="70"/>
      <c r="H128" s="70"/>
      <c r="I128" s="106"/>
      <c r="J128" s="73"/>
      <c r="K128" s="69"/>
      <c r="L128" s="17"/>
      <c r="M128" s="17"/>
      <c r="N128" s="17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147" t="s">
        <v>259</v>
      </c>
      <c r="C129" s="147"/>
      <c r="D129" s="147"/>
      <c r="E129" s="147"/>
      <c r="F129" s="147"/>
      <c r="G129" s="147"/>
      <c r="H129" s="147"/>
      <c r="I129" s="147"/>
      <c r="J129" s="147"/>
      <c r="K129" s="17"/>
      <c r="L129" s="17"/>
      <c r="M129" s="17"/>
      <c r="N129" s="17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155" t="s">
        <v>260</v>
      </c>
      <c r="C130" s="155"/>
      <c r="D130" s="155"/>
      <c r="E130" s="155"/>
      <c r="F130" s="155"/>
      <c r="G130" s="155"/>
      <c r="H130" s="155"/>
      <c r="I130" s="155"/>
      <c r="J130" s="72" t="s">
        <v>168</v>
      </c>
      <c r="K130" s="17"/>
      <c r="L130" s="17"/>
      <c r="M130" s="17"/>
      <c r="N130" s="17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72" t="s">
        <v>140</v>
      </c>
      <c r="C131" s="148" t="str">
        <f>B21</f>
        <v>MÓDULO 1 - COMPOSIÇÃO DA REMUNERAÇÃO</v>
      </c>
      <c r="D131" s="148"/>
      <c r="E131" s="148"/>
      <c r="F131" s="148"/>
      <c r="G131" s="148"/>
      <c r="H131" s="148"/>
      <c r="I131" s="148"/>
      <c r="J131" s="75">
        <f>J35</f>
        <v>14.46228409090909</v>
      </c>
      <c r="K131" s="69"/>
      <c r="L131" s="69"/>
      <c r="M131" s="17"/>
      <c r="N131" s="17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2.75" customHeight="1">
      <c r="A132" s="48"/>
      <c r="B132" s="72" t="s">
        <v>142</v>
      </c>
      <c r="C132" s="148" t="str">
        <f>B38</f>
        <v>MÓDULO 2 – ENCARGOS E BENEFÍCIOS ANUAIS, MENSAIS E DIÁRIOS</v>
      </c>
      <c r="D132" s="148"/>
      <c r="E132" s="148"/>
      <c r="F132" s="148"/>
      <c r="G132" s="148"/>
      <c r="H132" s="148"/>
      <c r="I132" s="148"/>
      <c r="J132" s="75">
        <f>J71</f>
        <v>8.6508562670454534</v>
      </c>
      <c r="K132" s="17"/>
      <c r="L132" s="69"/>
      <c r="M132" s="17"/>
      <c r="N132" s="17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72" t="s">
        <v>145</v>
      </c>
      <c r="C133" s="148" t="str">
        <f>B74</f>
        <v>MÓDULO 3 – PROVISÃO PARA RESCISÃO</v>
      </c>
      <c r="D133" s="148"/>
      <c r="E133" s="148"/>
      <c r="F133" s="148"/>
      <c r="G133" s="148"/>
      <c r="H133" s="148"/>
      <c r="I133" s="148"/>
      <c r="J133" s="75">
        <f>J82</f>
        <v>0.79663081534090896</v>
      </c>
      <c r="K133" s="17"/>
      <c r="L133" s="69"/>
      <c r="M133" s="17"/>
      <c r="N133" s="17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72" t="s">
        <v>148</v>
      </c>
      <c r="C134" s="148" t="str">
        <f>B85</f>
        <v>MÓDULO 4 – CUSTO DE REPOSIÇÃO DO PROFISSIONAL AUSENTE</v>
      </c>
      <c r="D134" s="148"/>
      <c r="E134" s="148"/>
      <c r="F134" s="148"/>
      <c r="G134" s="148"/>
      <c r="H134" s="148"/>
      <c r="I134" s="148"/>
      <c r="J134" s="75">
        <f>J105</f>
        <v>0.51613290511640164</v>
      </c>
      <c r="K134" s="17"/>
      <c r="L134" s="69"/>
      <c r="M134" s="17"/>
      <c r="N134" s="17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72" t="s">
        <v>173</v>
      </c>
      <c r="C135" s="148" t="str">
        <f>B108</f>
        <v>MÓDULO 5 – INSUMOS DIVERSOS</v>
      </c>
      <c r="D135" s="148"/>
      <c r="E135" s="148"/>
      <c r="F135" s="148"/>
      <c r="G135" s="148"/>
      <c r="H135" s="148"/>
      <c r="I135" s="148"/>
      <c r="J135" s="75">
        <f>J114</f>
        <v>0</v>
      </c>
      <c r="K135" s="17"/>
      <c r="L135" s="69"/>
      <c r="M135" s="17"/>
      <c r="N135" s="17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72"/>
      <c r="C136" s="155" t="s">
        <v>261</v>
      </c>
      <c r="D136" s="155"/>
      <c r="E136" s="155"/>
      <c r="F136" s="155"/>
      <c r="G136" s="155"/>
      <c r="H136" s="155"/>
      <c r="I136" s="155"/>
      <c r="J136" s="77">
        <f>(SUM(J131:J135))</f>
        <v>24.42590407841185</v>
      </c>
      <c r="K136" s="17"/>
      <c r="L136" s="69"/>
      <c r="M136" s="17"/>
      <c r="N136" s="17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2.75" customHeight="1">
      <c r="A137" s="48"/>
      <c r="B137" s="72" t="s">
        <v>189</v>
      </c>
      <c r="C137" s="148" t="str">
        <f>B117</f>
        <v>MÓDULO 6 – CUSTOS INDIRETOS, TRIBUTOS E LUCRO</v>
      </c>
      <c r="D137" s="148"/>
      <c r="E137" s="148"/>
      <c r="F137" s="148"/>
      <c r="G137" s="148"/>
      <c r="H137" s="148"/>
      <c r="I137" s="148"/>
      <c r="J137" s="75">
        <f>J126</f>
        <v>0.75544033232201602</v>
      </c>
      <c r="K137" s="17"/>
      <c r="L137" s="17"/>
      <c r="M137" s="17"/>
      <c r="N137" s="17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155" t="s">
        <v>273</v>
      </c>
      <c r="C138" s="155"/>
      <c r="D138" s="155"/>
      <c r="E138" s="155"/>
      <c r="F138" s="155"/>
      <c r="G138" s="155"/>
      <c r="H138" s="155"/>
      <c r="I138" s="155"/>
      <c r="J138" s="77">
        <f>(SUM(J136:J137))</f>
        <v>25.181344410733868</v>
      </c>
      <c r="K138" s="17"/>
      <c r="L138" s="17"/>
      <c r="M138" s="17"/>
      <c r="N138" s="17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72"/>
      <c r="C139" s="158" t="s">
        <v>287</v>
      </c>
      <c r="D139" s="158"/>
      <c r="E139" s="158"/>
      <c r="F139" s="158"/>
      <c r="G139" s="158"/>
      <c r="H139" s="158"/>
      <c r="I139" s="101">
        <v>120</v>
      </c>
      <c r="J139" s="77">
        <f>J138*I139</f>
        <v>3021.7613292880642</v>
      </c>
      <c r="K139" s="17"/>
      <c r="L139" s="17"/>
      <c r="M139" s="17"/>
      <c r="N139" s="17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53"/>
      <c r="C140" s="53"/>
      <c r="D140" s="53"/>
      <c r="E140" s="53"/>
      <c r="F140" s="53"/>
      <c r="G140" s="53"/>
      <c r="H140" s="53"/>
      <c r="I140" s="53"/>
      <c r="J140" s="107" t="s">
        <v>264</v>
      </c>
      <c r="K140" s="69"/>
      <c r="L140" s="69"/>
      <c r="M140" s="69"/>
      <c r="N140" s="17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2.75" customHeight="1">
      <c r="A141" s="48"/>
      <c r="B141" s="53"/>
      <c r="C141" s="53"/>
      <c r="D141" s="53"/>
      <c r="E141" s="53"/>
      <c r="F141" s="53"/>
      <c r="G141" s="53"/>
      <c r="H141" s="53"/>
      <c r="I141" s="70"/>
      <c r="J141" s="71">
        <f>J138/J35</f>
        <v>1.7411734033466206</v>
      </c>
      <c r="K141" s="69"/>
      <c r="L141" s="17"/>
      <c r="M141" s="17"/>
      <c r="N141" s="17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</sheetData>
  <sheetProtection password="C59B" sheet="1" objects="1" scenarios="1"/>
  <mergeCells count="128">
    <mergeCell ref="C131:I131"/>
    <mergeCell ref="C132:I132"/>
    <mergeCell ref="C133:I133"/>
    <mergeCell ref="C134:I134"/>
    <mergeCell ref="C135:I135"/>
    <mergeCell ref="C136:I136"/>
    <mergeCell ref="C137:I137"/>
    <mergeCell ref="B138:I138"/>
    <mergeCell ref="C139:H139"/>
    <mergeCell ref="C120:H120"/>
    <mergeCell ref="C121:H121"/>
    <mergeCell ref="C122:H122"/>
    <mergeCell ref="C123:H123"/>
    <mergeCell ref="C124:H124"/>
    <mergeCell ref="C125:H125"/>
    <mergeCell ref="B126:H126"/>
    <mergeCell ref="B129:J129"/>
    <mergeCell ref="B130:I130"/>
    <mergeCell ref="C110:H110"/>
    <mergeCell ref="C111:H111"/>
    <mergeCell ref="C112:H112"/>
    <mergeCell ref="C113:H113"/>
    <mergeCell ref="B114:H114"/>
    <mergeCell ref="B115:J115"/>
    <mergeCell ref="B117:J117"/>
    <mergeCell ref="C118:H118"/>
    <mergeCell ref="C119:H119"/>
    <mergeCell ref="C98:H98"/>
    <mergeCell ref="B99:H99"/>
    <mergeCell ref="B101:J101"/>
    <mergeCell ref="B102:I102"/>
    <mergeCell ref="C103:I103"/>
    <mergeCell ref="C104:I104"/>
    <mergeCell ref="B105:I105"/>
    <mergeCell ref="B108:J108"/>
    <mergeCell ref="C109:H109"/>
    <mergeCell ref="C89:H89"/>
    <mergeCell ref="C90:H90"/>
    <mergeCell ref="C91:H91"/>
    <mergeCell ref="C92:H92"/>
    <mergeCell ref="C93:H93"/>
    <mergeCell ref="B94:H94"/>
    <mergeCell ref="B95:J95"/>
    <mergeCell ref="B96:H96"/>
    <mergeCell ref="B97:I97"/>
    <mergeCell ref="C79:H79"/>
    <mergeCell ref="C80:H80"/>
    <mergeCell ref="C81:H81"/>
    <mergeCell ref="B82:H82"/>
    <mergeCell ref="B83:J83"/>
    <mergeCell ref="B85:J85"/>
    <mergeCell ref="B86:H86"/>
    <mergeCell ref="B87:I87"/>
    <mergeCell ref="C88:H88"/>
    <mergeCell ref="C69:I69"/>
    <mergeCell ref="C70:I70"/>
    <mergeCell ref="B71:I71"/>
    <mergeCell ref="B72:J72"/>
    <mergeCell ref="B74:J74"/>
    <mergeCell ref="C75:H75"/>
    <mergeCell ref="B76:I76"/>
    <mergeCell ref="C77:H77"/>
    <mergeCell ref="C78:H78"/>
    <mergeCell ref="C59:H59"/>
    <mergeCell ref="C60:H60"/>
    <mergeCell ref="C61:H61"/>
    <mergeCell ref="C62:H62"/>
    <mergeCell ref="C63:H63"/>
    <mergeCell ref="B64:I64"/>
    <mergeCell ref="B66:J66"/>
    <mergeCell ref="B67:I67"/>
    <mergeCell ref="C68:I68"/>
    <mergeCell ref="C49:H49"/>
    <mergeCell ref="C50:H50"/>
    <mergeCell ref="C51:H51"/>
    <mergeCell ref="C52:H52"/>
    <mergeCell ref="C53:H53"/>
    <mergeCell ref="C54:H54"/>
    <mergeCell ref="B55:H55"/>
    <mergeCell ref="B57:H57"/>
    <mergeCell ref="C58:H58"/>
    <mergeCell ref="B39:H39"/>
    <mergeCell ref="B40:I40"/>
    <mergeCell ref="C41:H41"/>
    <mergeCell ref="C42:H42"/>
    <mergeCell ref="B43:H43"/>
    <mergeCell ref="B45:H45"/>
    <mergeCell ref="B46:I46"/>
    <mergeCell ref="C47:H47"/>
    <mergeCell ref="C48:H48"/>
    <mergeCell ref="C28:H28"/>
    <mergeCell ref="C29:H29"/>
    <mergeCell ref="C30:H30"/>
    <mergeCell ref="C31:H31"/>
    <mergeCell ref="C32:H32"/>
    <mergeCell ref="C33:H33"/>
    <mergeCell ref="C34:H34"/>
    <mergeCell ref="B35:I35"/>
    <mergeCell ref="B38:J38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</mergeCells>
  <pageMargins left="0.196527777777778" right="0" top="0.75" bottom="0.75" header="0" footer="0"/>
  <pageSetup paperSize="9" scale="58" firstPageNumber="0" orientation="portrait" horizontalDpi="300" verticalDpi="300" r:id="rId1"/>
  <headerFooter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309</TotalTime>
  <Application>LibreOffice/7.0.0.3$Windows_X86_64 LibreOffice_project/8061b3e9204bef6b321a21033174034a5e2ea88e</Application>
  <DocSecurity>0</DocSecurity>
  <ScaleCrop>false</ScaleCrop>
  <HeadingPairs>
    <vt:vector size="4" baseType="variant">
      <vt:variant>
        <vt:lpstr>Planilhas</vt:lpstr>
      </vt:variant>
      <vt:variant>
        <vt:i4>36</vt:i4>
      </vt:variant>
      <vt:variant>
        <vt:lpstr>Intervalos nomeados</vt:lpstr>
      </vt:variant>
      <vt:variant>
        <vt:i4>36</vt:i4>
      </vt:variant>
    </vt:vector>
  </HeadingPairs>
  <TitlesOfParts>
    <vt:vector size="72" baseType="lpstr">
      <vt:lpstr>Proposta</vt:lpstr>
      <vt:lpstr>Uniforme-EPI</vt:lpstr>
      <vt:lpstr>Pessoal da Adm</vt:lpstr>
      <vt:lpstr>Tratorista</vt:lpstr>
      <vt:lpstr>Tratorista-HE</vt:lpstr>
      <vt:lpstr>Tratorista-HE em DSR e feriados</vt:lpstr>
      <vt:lpstr>Capineiro</vt:lpstr>
      <vt:lpstr>Capineiro-HE</vt:lpstr>
      <vt:lpstr>Capineiro-HE em DSR e feriados</vt:lpstr>
      <vt:lpstr>Operador de caldeira</vt:lpstr>
      <vt:lpstr>Zelador 12x36 Noturno</vt:lpstr>
      <vt:lpstr>Zelador 44h</vt:lpstr>
      <vt:lpstr>Magarefe</vt:lpstr>
      <vt:lpstr>Motorista</vt:lpstr>
      <vt:lpstr>Motorista-AN</vt:lpstr>
      <vt:lpstr>Motorista-HE</vt:lpstr>
      <vt:lpstr>Motorista-AN sobre HE</vt:lpstr>
      <vt:lpstr>Motorista-HE em DSR e feriados</vt:lpstr>
      <vt:lpstr>Motorista-AN sobre HE em DSR</vt:lpstr>
      <vt:lpstr>Atend Enfermagem Diurno</vt:lpstr>
      <vt:lpstr>Atend Enfermagem Noturno</vt:lpstr>
      <vt:lpstr>Aux Conserv Alimentos INSALUBRE</vt:lpstr>
      <vt:lpstr>Aux Conserv Alimentos</vt:lpstr>
      <vt:lpstr>Queijeiro</vt:lpstr>
      <vt:lpstr>Lavador de roupa</vt:lpstr>
      <vt:lpstr>Operador de copiadora Diurno</vt:lpstr>
      <vt:lpstr>Operador de copiadora Noturno</vt:lpstr>
      <vt:lpstr>Laboratorista</vt:lpstr>
      <vt:lpstr>Aux. Laboratório</vt:lpstr>
      <vt:lpstr>Téc Redes</vt:lpstr>
      <vt:lpstr>Vigia 12x36 Diurno</vt:lpstr>
      <vt:lpstr>Vigia 12x36 Noturno</vt:lpstr>
      <vt:lpstr>Torrador café</vt:lpstr>
      <vt:lpstr>Supervisor</vt:lpstr>
      <vt:lpstr>Pessoal da Adm TCO</vt:lpstr>
      <vt:lpstr>Diárias</vt:lpstr>
      <vt:lpstr>'Atend Enfermagem Diurno'!Area_de_impressao</vt:lpstr>
      <vt:lpstr>'Atend Enfermagem Noturno'!Area_de_impressao</vt:lpstr>
      <vt:lpstr>'Aux Conserv Alimentos'!Area_de_impressao</vt:lpstr>
      <vt:lpstr>'Aux Conserv Alimentos INSALUBRE'!Area_de_impressao</vt:lpstr>
      <vt:lpstr>'Aux. Laboratório'!Area_de_impressao</vt:lpstr>
      <vt:lpstr>Capineiro!Area_de_impressao</vt:lpstr>
      <vt:lpstr>'Capineiro-HE'!Area_de_impressao</vt:lpstr>
      <vt:lpstr>'Capineiro-HE em DSR e feriados'!Area_de_impressao</vt:lpstr>
      <vt:lpstr>Diárias!Area_de_impressao</vt:lpstr>
      <vt:lpstr>Laboratorista!Area_de_impressao</vt:lpstr>
      <vt:lpstr>'Lavador de roupa'!Area_de_impressao</vt:lpstr>
      <vt:lpstr>Magarefe!Area_de_impressao</vt:lpstr>
      <vt:lpstr>Motorista!Area_de_impressao</vt:lpstr>
      <vt:lpstr>'Motorista-AN'!Area_de_impressao</vt:lpstr>
      <vt:lpstr>'Motorista-AN sobre HE'!Area_de_impressao</vt:lpstr>
      <vt:lpstr>'Motorista-AN sobre HE em DSR'!Area_de_impressao</vt:lpstr>
      <vt:lpstr>'Motorista-HE'!Area_de_impressao</vt:lpstr>
      <vt:lpstr>'Motorista-HE em DSR e feriados'!Area_de_impressao</vt:lpstr>
      <vt:lpstr>'Operador de caldeira'!Area_de_impressao</vt:lpstr>
      <vt:lpstr>'Operador de copiadora Diurno'!Area_de_impressao</vt:lpstr>
      <vt:lpstr>'Operador de copiadora Noturno'!Area_de_impressao</vt:lpstr>
      <vt:lpstr>'Pessoal da Adm'!Area_de_impressao</vt:lpstr>
      <vt:lpstr>'Pessoal da Adm TCO'!Area_de_impressao</vt:lpstr>
      <vt:lpstr>Proposta!Area_de_impressao</vt:lpstr>
      <vt:lpstr>Queijeiro!Area_de_impressao</vt:lpstr>
      <vt:lpstr>Supervisor!Area_de_impressao</vt:lpstr>
      <vt:lpstr>'Téc Redes'!Area_de_impressao</vt:lpstr>
      <vt:lpstr>'Torrador café'!Area_de_impressao</vt:lpstr>
      <vt:lpstr>Tratorista!Area_de_impressao</vt:lpstr>
      <vt:lpstr>'Tratorista-HE'!Area_de_impressao</vt:lpstr>
      <vt:lpstr>'Tratorista-HE em DSR e feriados'!Area_de_impressao</vt:lpstr>
      <vt:lpstr>'Uniforme-EPI'!Area_de_impressao</vt:lpstr>
      <vt:lpstr>'Vigia 12x36 Diurno'!Area_de_impressao</vt:lpstr>
      <vt:lpstr>'Vigia 12x36 Noturno'!Area_de_impressao</vt:lpstr>
      <vt:lpstr>'Zelador 12x36 Noturno'!Area_de_impressao</vt:lpstr>
      <vt:lpstr>'Zelador 44h'!Area_de_impressao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Marina</cp:lastModifiedBy>
  <cp:revision>41</cp:revision>
  <cp:lastPrinted>2021-06-24T16:41:53Z</cp:lastPrinted>
  <dcterms:created xsi:type="dcterms:W3CDTF">1601-01-01T00:00:00Z</dcterms:created>
  <dcterms:modified xsi:type="dcterms:W3CDTF">2021-06-24T16:42:35Z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