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794" activeTab="5"/>
  </bookViews>
  <sheets>
    <sheet name="Proposta" sheetId="1" r:id="rId1"/>
    <sheet name="Uniforme-EPI" sheetId="2" r:id="rId2"/>
    <sheet name="Aux Cozinha 44h" sheetId="3" r:id="rId3"/>
    <sheet name="Aux Cozinha 12x36" sheetId="4" r:id="rId4"/>
    <sheet name="Cozinheira 12x36" sheetId="5" r:id="rId5"/>
    <sheet name="Padeiro" sheetId="6" r:id="rId6"/>
    <sheet name="Diárias" sheetId="7" r:id="rId7"/>
  </sheets>
  <externalReferences>
    <externalReference r:id="rId8"/>
  </externalReferences>
  <definedNames>
    <definedName name="_ftn4" localSheetId="4">'Cozinheira 12x36'!$A$159</definedName>
    <definedName name="_xlnm.Print_Area" localSheetId="3">'Aux Cozinha 12x36'!$B$2:$J$134</definedName>
    <definedName name="_xlnm.Print_Area" localSheetId="2">'Aux Cozinha 44h'!$B$2:$J$134</definedName>
    <definedName name="_xlnm.Print_Area" localSheetId="4">'Cozinheira 12x36'!$B$2:$J$134</definedName>
    <definedName name="_xlnm.Print_Area" localSheetId="6">Diárias!$B$2:$J$132</definedName>
    <definedName name="_xlnm.Print_Area" localSheetId="5">Padeiro!$B$2:$J$134</definedName>
    <definedName name="_xlnm.Print_Area" localSheetId="0">Proposta!$A$1:$H$18</definedName>
    <definedName name="_xlnm.Print_Area" localSheetId="1">'Uniforme-EPI'!$A$1:$F$73</definedName>
  </definedNames>
  <calcPr calcId="124519" iterateDelta="1E-4"/>
</workbook>
</file>

<file path=xl/calcChain.xml><?xml version="1.0" encoding="utf-8"?>
<calcChain xmlns="http://schemas.openxmlformats.org/spreadsheetml/2006/main">
  <c r="J55" i="6"/>
  <c r="J18"/>
  <c r="J17"/>
  <c r="C131" i="7" l="1"/>
  <c r="J129"/>
  <c r="C129"/>
  <c r="J128"/>
  <c r="C128"/>
  <c r="J127"/>
  <c r="C127"/>
  <c r="C126"/>
  <c r="J125"/>
  <c r="C125"/>
  <c r="I120"/>
  <c r="I88"/>
  <c r="I76"/>
  <c r="J62"/>
  <c r="K57"/>
  <c r="K58" s="1"/>
  <c r="J64" s="1"/>
  <c r="J48"/>
  <c r="J63" s="1"/>
  <c r="I48"/>
  <c r="I36"/>
  <c r="I132" i="6"/>
  <c r="C130"/>
  <c r="C128"/>
  <c r="C127"/>
  <c r="C126"/>
  <c r="C125"/>
  <c r="C124"/>
  <c r="I119"/>
  <c r="J92"/>
  <c r="J97" s="1"/>
  <c r="I85"/>
  <c r="I84"/>
  <c r="I83"/>
  <c r="I82"/>
  <c r="I74"/>
  <c r="I72"/>
  <c r="I70"/>
  <c r="I48"/>
  <c r="I86" s="1"/>
  <c r="I35"/>
  <c r="I81" s="1"/>
  <c r="I34"/>
  <c r="I36" s="1"/>
  <c r="J25"/>
  <c r="J23"/>
  <c r="J24" s="1"/>
  <c r="J28" s="1"/>
  <c r="J13"/>
  <c r="I132" i="5"/>
  <c r="C130"/>
  <c r="C128"/>
  <c r="C127"/>
  <c r="C126"/>
  <c r="C125"/>
  <c r="C124"/>
  <c r="I119"/>
  <c r="I85"/>
  <c r="I84"/>
  <c r="I83"/>
  <c r="I82"/>
  <c r="I74"/>
  <c r="I72"/>
  <c r="I73" s="1"/>
  <c r="I70"/>
  <c r="J56"/>
  <c r="J55"/>
  <c r="J53"/>
  <c r="J52"/>
  <c r="I48"/>
  <c r="I35"/>
  <c r="I81" s="1"/>
  <c r="I34"/>
  <c r="J23"/>
  <c r="J24" s="1"/>
  <c r="J13"/>
  <c r="I132" i="4"/>
  <c r="C130"/>
  <c r="C128"/>
  <c r="C127"/>
  <c r="C126"/>
  <c r="C125"/>
  <c r="C124"/>
  <c r="I119"/>
  <c r="I85"/>
  <c r="I84"/>
  <c r="I83"/>
  <c r="I82"/>
  <c r="I74"/>
  <c r="I72"/>
  <c r="I73" s="1"/>
  <c r="I71"/>
  <c r="I70"/>
  <c r="J56"/>
  <c r="J55"/>
  <c r="J53"/>
  <c r="J52"/>
  <c r="I48"/>
  <c r="I35"/>
  <c r="I81" s="1"/>
  <c r="I34"/>
  <c r="I36" s="1"/>
  <c r="J23"/>
  <c r="J51" s="1"/>
  <c r="J13"/>
  <c r="I132" i="3"/>
  <c r="C130"/>
  <c r="C128"/>
  <c r="C127"/>
  <c r="C126"/>
  <c r="C125"/>
  <c r="C124"/>
  <c r="I119"/>
  <c r="J92"/>
  <c r="J97" s="1"/>
  <c r="I85"/>
  <c r="I84"/>
  <c r="I83"/>
  <c r="I82"/>
  <c r="I74"/>
  <c r="I72"/>
  <c r="I70"/>
  <c r="J56"/>
  <c r="J55"/>
  <c r="J53"/>
  <c r="J52"/>
  <c r="I48"/>
  <c r="I35"/>
  <c r="I81" s="1"/>
  <c r="I34"/>
  <c r="J23"/>
  <c r="J51" s="1"/>
  <c r="J13"/>
  <c r="E68" i="2"/>
  <c r="F68" s="1"/>
  <c r="E67"/>
  <c r="F67" s="1"/>
  <c r="E66"/>
  <c r="F66" s="1"/>
  <c r="E65"/>
  <c r="F65" s="1"/>
  <c r="E64"/>
  <c r="F64" s="1"/>
  <c r="E63"/>
  <c r="F63" s="1"/>
  <c r="E62"/>
  <c r="F62" s="1"/>
  <c r="E59"/>
  <c r="F59" s="1"/>
  <c r="E58"/>
  <c r="F58" s="1"/>
  <c r="E57"/>
  <c r="F57" s="1"/>
  <c r="E56"/>
  <c r="F56" s="1"/>
  <c r="E55"/>
  <c r="F55" s="1"/>
  <c r="E54"/>
  <c r="F54" s="1"/>
  <c r="E50"/>
  <c r="F50" s="1"/>
  <c r="E49"/>
  <c r="F49" s="1"/>
  <c r="E48"/>
  <c r="F48" s="1"/>
  <c r="E47"/>
  <c r="F47" s="1"/>
  <c r="E46"/>
  <c r="F46" s="1"/>
  <c r="E45"/>
  <c r="F45" s="1"/>
  <c r="E44"/>
  <c r="F44" s="1"/>
  <c r="E41"/>
  <c r="F41" s="1"/>
  <c r="E40"/>
  <c r="F40" s="1"/>
  <c r="E39"/>
  <c r="F39" s="1"/>
  <c r="E38"/>
  <c r="F38" s="1"/>
  <c r="E37"/>
  <c r="F37" s="1"/>
  <c r="E33"/>
  <c r="F33" s="1"/>
  <c r="E32"/>
  <c r="F32" s="1"/>
  <c r="E31"/>
  <c r="F31" s="1"/>
  <c r="E30"/>
  <c r="F30" s="1"/>
  <c r="E29"/>
  <c r="F29" s="1"/>
  <c r="E28"/>
  <c r="F28" s="1"/>
  <c r="E25"/>
  <c r="F25" s="1"/>
  <c r="E24"/>
  <c r="F24" s="1"/>
  <c r="E23"/>
  <c r="F23" s="1"/>
  <c r="E22"/>
  <c r="F22" s="1"/>
  <c r="E21"/>
  <c r="F21" s="1"/>
  <c r="E17"/>
  <c r="F17" s="1"/>
  <c r="E16"/>
  <c r="F16" s="1"/>
  <c r="E15"/>
  <c r="F15" s="1"/>
  <c r="E14"/>
  <c r="F14" s="1"/>
  <c r="E13"/>
  <c r="F13" s="1"/>
  <c r="E12"/>
  <c r="F12" s="1"/>
  <c r="E11"/>
  <c r="F11" s="1"/>
  <c r="E8"/>
  <c r="F8" s="1"/>
  <c r="E7"/>
  <c r="F7" s="1"/>
  <c r="E6"/>
  <c r="F6" s="1"/>
  <c r="E5"/>
  <c r="F5" s="1"/>
  <c r="E4"/>
  <c r="F4" s="1"/>
  <c r="E12" i="1"/>
  <c r="A12"/>
  <c r="E11"/>
  <c r="A11"/>
  <c r="E10"/>
  <c r="A10"/>
  <c r="E9"/>
  <c r="A9"/>
  <c r="J57" i="5" l="1"/>
  <c r="J63" s="1"/>
  <c r="I86" i="3"/>
  <c r="J57"/>
  <c r="J63" s="1"/>
  <c r="I73" i="6"/>
  <c r="I86" i="5"/>
  <c r="I87" s="1"/>
  <c r="I36" i="3"/>
  <c r="I73"/>
  <c r="I75" i="4"/>
  <c r="I36" i="5"/>
  <c r="F42" i="2"/>
  <c r="J103" i="5" s="1"/>
  <c r="J28"/>
  <c r="J69" s="1"/>
  <c r="J57" i="4"/>
  <c r="J63" s="1"/>
  <c r="J65" i="7"/>
  <c r="J126" s="1"/>
  <c r="J130" s="1"/>
  <c r="F69" i="2"/>
  <c r="J105" i="6" s="1"/>
  <c r="F60" i="2"/>
  <c r="J103" i="6" s="1"/>
  <c r="F51" i="2"/>
  <c r="J105" i="5" s="1"/>
  <c r="F26" i="2"/>
  <c r="J103" i="4" s="1"/>
  <c r="F9" i="2"/>
  <c r="J103" i="3" s="1"/>
  <c r="J90" i="5"/>
  <c r="J91" s="1"/>
  <c r="J92" s="1"/>
  <c r="J97" s="1"/>
  <c r="J33"/>
  <c r="J124"/>
  <c r="F18" i="2"/>
  <c r="J105" i="3" s="1"/>
  <c r="F34" i="2"/>
  <c r="J105" i="4" s="1"/>
  <c r="I87"/>
  <c r="J124" i="6"/>
  <c r="J90"/>
  <c r="J69"/>
  <c r="J80"/>
  <c r="J33"/>
  <c r="I87" i="3"/>
  <c r="I75" i="5"/>
  <c r="I87" i="6"/>
  <c r="I86" i="4"/>
  <c r="I75" i="6"/>
  <c r="I71" i="3"/>
  <c r="I75" s="1"/>
  <c r="I71" i="6"/>
  <c r="J24" i="3"/>
  <c r="J28" s="1"/>
  <c r="J24" i="4"/>
  <c r="J28" s="1"/>
  <c r="J51" i="6"/>
  <c r="J57" s="1"/>
  <c r="J63" s="1"/>
  <c r="I71" i="5"/>
  <c r="J80" l="1"/>
  <c r="J107"/>
  <c r="J128" s="1"/>
  <c r="J113" i="7"/>
  <c r="J114" s="1"/>
  <c r="J118" s="1"/>
  <c r="J107" i="6"/>
  <c r="J128" s="1"/>
  <c r="J107" i="4"/>
  <c r="J128" s="1"/>
  <c r="J107" i="3"/>
  <c r="J128" s="1"/>
  <c r="J124"/>
  <c r="J90"/>
  <c r="J69"/>
  <c r="J33"/>
  <c r="J80"/>
  <c r="J86" i="6"/>
  <c r="J84"/>
  <c r="J82"/>
  <c r="J85"/>
  <c r="J83"/>
  <c r="J81"/>
  <c r="J90" i="4"/>
  <c r="J91" s="1"/>
  <c r="J92" s="1"/>
  <c r="J97" s="1"/>
  <c r="J69"/>
  <c r="J33"/>
  <c r="J124"/>
  <c r="J80"/>
  <c r="J85" i="5"/>
  <c r="J83"/>
  <c r="J81"/>
  <c r="J86"/>
  <c r="J84"/>
  <c r="J82"/>
  <c r="J34" i="6"/>
  <c r="J35"/>
  <c r="J73" i="5"/>
  <c r="J71"/>
  <c r="J74"/>
  <c r="J72"/>
  <c r="J70"/>
  <c r="J73" i="6"/>
  <c r="J71"/>
  <c r="J74"/>
  <c r="J72"/>
  <c r="J70"/>
  <c r="J35" i="5"/>
  <c r="J34"/>
  <c r="J36" i="6" l="1"/>
  <c r="J87"/>
  <c r="J96" s="1"/>
  <c r="J98" s="1"/>
  <c r="J127" s="1"/>
  <c r="J75" i="5"/>
  <c r="J126" s="1"/>
  <c r="J117" i="7"/>
  <c r="J120" s="1"/>
  <c r="J131" s="1"/>
  <c r="J132" s="1"/>
  <c r="B13" i="1" s="1"/>
  <c r="D13" s="1"/>
  <c r="F13" s="1"/>
  <c r="H13" s="1"/>
  <c r="J116" i="7"/>
  <c r="J86" i="4"/>
  <c r="J84"/>
  <c r="J82"/>
  <c r="J85"/>
  <c r="J83"/>
  <c r="J81"/>
  <c r="J87" i="5"/>
  <c r="J96" s="1"/>
  <c r="J98" s="1"/>
  <c r="J127" s="1"/>
  <c r="J73" i="3"/>
  <c r="J71"/>
  <c r="J74"/>
  <c r="J72"/>
  <c r="J70"/>
  <c r="J86"/>
  <c r="J84"/>
  <c r="J82"/>
  <c r="J85"/>
  <c r="J83"/>
  <c r="J81"/>
  <c r="J61" i="6"/>
  <c r="J39"/>
  <c r="J73" i="4"/>
  <c r="J71"/>
  <c r="J74"/>
  <c r="J72"/>
  <c r="J70"/>
  <c r="J35"/>
  <c r="J34"/>
  <c r="J35" i="3"/>
  <c r="J34"/>
  <c r="J75" i="6"/>
  <c r="J126" s="1"/>
  <c r="J36" i="5"/>
  <c r="J75" i="3" l="1"/>
  <c r="J126" s="1"/>
  <c r="J45" i="6"/>
  <c r="J41"/>
  <c r="J46"/>
  <c r="J42"/>
  <c r="J47"/>
  <c r="J43"/>
  <c r="J44"/>
  <c r="J40"/>
  <c r="J36" i="3"/>
  <c r="J87" i="4"/>
  <c r="J96" s="1"/>
  <c r="J98" s="1"/>
  <c r="J127" s="1"/>
  <c r="J61" i="5"/>
  <c r="J39"/>
  <c r="J87" i="3"/>
  <c r="J96" s="1"/>
  <c r="J98" s="1"/>
  <c r="J127" s="1"/>
  <c r="J75" i="4"/>
  <c r="J126" s="1"/>
  <c r="J36"/>
  <c r="J61" l="1"/>
  <c r="J39"/>
  <c r="J61" i="3"/>
  <c r="J39"/>
  <c r="J47" i="5"/>
  <c r="J43"/>
  <c r="J44"/>
  <c r="J40"/>
  <c r="J45"/>
  <c r="J41"/>
  <c r="J46"/>
  <c r="J42"/>
  <c r="J48" i="6"/>
  <c r="J62" s="1"/>
  <c r="J64" s="1"/>
  <c r="J125" s="1"/>
  <c r="J129" s="1"/>
  <c r="J44" i="3" l="1"/>
  <c r="J40"/>
  <c r="J45"/>
  <c r="J41"/>
  <c r="J46"/>
  <c r="J42"/>
  <c r="J47"/>
  <c r="J43"/>
  <c r="J44" i="4"/>
  <c r="J40"/>
  <c r="J45"/>
  <c r="J41"/>
  <c r="J46"/>
  <c r="J42"/>
  <c r="J47"/>
  <c r="J43"/>
  <c r="J48" i="5"/>
  <c r="J62" s="1"/>
  <c r="J64" s="1"/>
  <c r="J125" s="1"/>
  <c r="J129" s="1"/>
  <c r="J112" i="6"/>
  <c r="J48" i="3" l="1"/>
  <c r="J62" s="1"/>
  <c r="J64" s="1"/>
  <c r="J125" s="1"/>
  <c r="J129" s="1"/>
  <c r="J112" i="5"/>
  <c r="J113" s="1"/>
  <c r="J117" s="1"/>
  <c r="J113" i="6"/>
  <c r="J116" s="1"/>
  <c r="J48" i="4"/>
  <c r="J62" s="1"/>
  <c r="J64" s="1"/>
  <c r="J125" s="1"/>
  <c r="J129" s="1"/>
  <c r="J117" i="6" l="1"/>
  <c r="J116" i="5"/>
  <c r="J112" i="3"/>
  <c r="J112" i="4"/>
  <c r="J113" s="1"/>
  <c r="J117" s="1"/>
  <c r="J115" i="6"/>
  <c r="J119" s="1"/>
  <c r="J130" s="1"/>
  <c r="J131" s="1"/>
  <c r="J115" i="5"/>
  <c r="J119" l="1"/>
  <c r="J130" s="1"/>
  <c r="J131" s="1"/>
  <c r="J134" s="1"/>
  <c r="B12" i="1"/>
  <c r="D12" s="1"/>
  <c r="F12" s="1"/>
  <c r="H12" s="1"/>
  <c r="J132" i="6"/>
  <c r="J134"/>
  <c r="J116" i="4"/>
  <c r="J115"/>
  <c r="J113" i="3"/>
  <c r="J116" s="1"/>
  <c r="J119" i="4" l="1"/>
  <c r="J130" s="1"/>
  <c r="J131" s="1"/>
  <c r="B10" i="1" s="1"/>
  <c r="D10" s="1"/>
  <c r="F10" s="1"/>
  <c r="H10" s="1"/>
  <c r="J117" i="3"/>
  <c r="J115"/>
  <c r="B11" i="1"/>
  <c r="D11" s="1"/>
  <c r="F11" s="1"/>
  <c r="H11" s="1"/>
  <c r="J132" i="5"/>
  <c r="J132" i="4" l="1"/>
  <c r="J134"/>
  <c r="J119" i="3"/>
  <c r="J130" s="1"/>
  <c r="J131" s="1"/>
  <c r="J134" s="1"/>
  <c r="B9" i="1" l="1"/>
  <c r="D9" s="1"/>
  <c r="J132" i="3"/>
  <c r="F9" i="1" l="1"/>
  <c r="F14" s="1"/>
  <c r="D14"/>
  <c r="B14"/>
  <c r="H9" l="1"/>
  <c r="H14" s="1"/>
</calcChain>
</file>

<file path=xl/sharedStrings.xml><?xml version="1.0" encoding="utf-8"?>
<sst xmlns="http://schemas.openxmlformats.org/spreadsheetml/2006/main" count="1051" uniqueCount="190">
  <si>
    <t>PROPOSTA</t>
  </si>
  <si>
    <t>(IDENTIFICAÇÃO DA EMPRESA)</t>
  </si>
  <si>
    <t>Resumo Valor Estimativo da Contratação - Grupo III</t>
  </si>
  <si>
    <t>Posto</t>
  </si>
  <si>
    <t>Valor Mensal por Empregado</t>
  </si>
  <si>
    <t>Quantidade Empregados Por Posto</t>
  </si>
  <si>
    <t>Valor Mensal do Posto</t>
  </si>
  <si>
    <t>Quantidade de Postos</t>
  </si>
  <si>
    <t xml:space="preserve">Valor Mensal </t>
  </si>
  <si>
    <t>Meses Execução do Serviço</t>
  </si>
  <si>
    <t>Valor Anual do Posto de Serviço</t>
  </si>
  <si>
    <t>TOTAL</t>
  </si>
  <si>
    <t>CARGO</t>
  </si>
  <si>
    <t>INSUMOS *</t>
  </si>
  <si>
    <t>QUANTIDADE ANUAL</t>
  </si>
  <si>
    <t>VALOR UNITÁRIO</t>
  </si>
  <si>
    <t>VALOR TOTAL ANUAL</t>
  </si>
  <si>
    <t>CUSTO MENSAL</t>
  </si>
  <si>
    <t>AUXILIAR DE COZINHA 44H</t>
  </si>
  <si>
    <t>UNIFORME</t>
  </si>
  <si>
    <t>Camisa de manga curta branca</t>
  </si>
  <si>
    <t>Calça branca</t>
  </si>
  <si>
    <t>Calçado apropriado (par)</t>
  </si>
  <si>
    <t>Meia (par)</t>
  </si>
  <si>
    <t>Agasalho apropriado (jaqueta forrada)</t>
  </si>
  <si>
    <t>Crachá de identificação em PVC</t>
  </si>
  <si>
    <t>TOTAL:</t>
  </si>
  <si>
    <t>EQUIPAMENTOS DE SEGURANÇA</t>
  </si>
  <si>
    <t>Bota de segurança de PVC (par)</t>
  </si>
  <si>
    <t>Japona Térmica</t>
  </si>
  <si>
    <t>Luvas de látex (par)</t>
  </si>
  <si>
    <t>Avental impermeável</t>
  </si>
  <si>
    <t>Protetor auricular de inserção</t>
  </si>
  <si>
    <t>Máscara descartável (pct c/ 100)</t>
  </si>
  <si>
    <t>Touca sanfonada descartável (pct c/ 100)</t>
  </si>
  <si>
    <t>AUXILIAR DE COZINHA 12X36</t>
  </si>
  <si>
    <t>COZINHEIRO</t>
  </si>
  <si>
    <t xml:space="preserve">Camisa de manga curta </t>
  </si>
  <si>
    <t xml:space="preserve">Calça </t>
  </si>
  <si>
    <t>Luva térmica, cano longo , tipo mão de gato grafiato</t>
  </si>
  <si>
    <t>PADEIRO</t>
  </si>
  <si>
    <t>Luvas de látex (par)</t>
  </si>
  <si>
    <t>* Observar descrição detalhada dos insumos no Termo de Referência.</t>
  </si>
  <si>
    <t>Discriminação dos Serviços</t>
  </si>
  <si>
    <t>A</t>
  </si>
  <si>
    <t>Data de apresentação da proposta</t>
  </si>
  <si>
    <t>B</t>
  </si>
  <si>
    <t>Município</t>
  </si>
  <si>
    <t>Machado-MG</t>
  </si>
  <si>
    <t>C</t>
  </si>
  <si>
    <t>Ano do Acordo, Convenção ou Dissídio Coletivo</t>
  </si>
  <si>
    <t>D</t>
  </si>
  <si>
    <t>Nº de meses de execução contratual</t>
  </si>
  <si>
    <t>Identificação do Serviço</t>
  </si>
  <si>
    <t>Tipo de Serviço</t>
  </si>
  <si>
    <t>Unidade de Medida</t>
  </si>
  <si>
    <t>Quantidade total a contratar (em função da unidade de medida)</t>
  </si>
  <si>
    <t>Auxiliar de Cozinha 44 horas</t>
  </si>
  <si>
    <t>Dados para composição dos custos referentes à mão de obra</t>
  </si>
  <si>
    <t>Tipo de serviço (mesmo serviço com características distintas)</t>
  </si>
  <si>
    <t>Classificação Brasileira de Ocupações (CBO)</t>
  </si>
  <si>
    <t>5135-05</t>
  </si>
  <si>
    <t>Salário Nominativo da Categoria Profissional</t>
  </si>
  <si>
    <t>Horário de trabalho</t>
  </si>
  <si>
    <t>Seg a sex 05 às 22 e sáb 07 às 11, respeitando 44h</t>
  </si>
  <si>
    <t>Categoria profissional (vinculada à execução contratual)</t>
  </si>
  <si>
    <t>SIND EMPRES REF COLETIVAS EST MG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</si>
  <si>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</si>
  <si>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</si>
  <si>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</si>
  <si>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</si>
  <si>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</si>
  <si>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</si>
  <si>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 xml:space="preserve">Adicional Periculosidade </t>
  </si>
  <si>
    <t>Adicional Insalubridade</t>
  </si>
  <si>
    <t>Adicional Noturno</t>
  </si>
  <si>
    <t>E</t>
  </si>
  <si>
    <t>Adicional de Hora Noturna Reduzida</t>
  </si>
  <si>
    <t>TOTAL DO MÓDULO 1</t>
  </si>
  <si>
    <t>MÓDULO 2 – ENCARGOS E BENEFÍCIOS ANUAIS, MENSAIS E DIÁRIOS</t>
  </si>
  <si>
    <t>Submódulo 2.1 - 13º Salário, Férias e Adicional de Férias</t>
  </si>
  <si>
    <t>Base de cálculo: Módulo 1</t>
  </si>
  <si>
    <t xml:space="preserve">13 (Décimo terceiro) salário </t>
  </si>
  <si>
    <t>Férias e Adicional de Férias</t>
  </si>
  <si>
    <t>TOTAL SUBMÓDULO 2.1</t>
  </si>
  <si>
    <t>Submódulo 2.2 - GPS, FGTS e Outras Contribuições</t>
  </si>
  <si>
    <t>Base de cálculo: Módulo 1 + Submódulo 2.1</t>
  </si>
  <si>
    <t xml:space="preserve">INSS  </t>
  </si>
  <si>
    <t xml:space="preserve">Salário Educação </t>
  </si>
  <si>
    <t>SAT (Seguro Acidente de Trabalho)</t>
  </si>
  <si>
    <t>SESC ou SESI</t>
  </si>
  <si>
    <t xml:space="preserve">SENAI - SENAC </t>
  </si>
  <si>
    <t>F</t>
  </si>
  <si>
    <t xml:space="preserve">SEBRAE </t>
  </si>
  <si>
    <t>G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</si>
  <si>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</si>
  <si>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</si>
  <si>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</si>
  <si>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</si>
  <si>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</si>
  <si>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 xml:space="preserve">Transporte </t>
  </si>
  <si>
    <t xml:space="preserve">Auxílio-Refeição/Alimentação </t>
  </si>
  <si>
    <t>Cesta Básica</t>
  </si>
  <si>
    <t>CCT – CLÁUSULA DÉCIMA TERCEIRA</t>
  </si>
  <si>
    <t>Seguro de Vida em Grupo</t>
  </si>
  <si>
    <t>Assitência Médica</t>
  </si>
  <si>
    <t>CCT – CLÁUSULA DÉCIMA SÉTIMA</t>
  </si>
  <si>
    <t>Assistência Odontológica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</si>
  <si>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</si>
  <si>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</si>
  <si>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</si>
  <si>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</si>
  <si>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</si>
  <si>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</si>
  <si>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</si>
  <si>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</si>
  <si>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</si>
  <si>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</si>
  <si>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</si>
  <si>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</si>
  <si>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</si>
  <si>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</si>
  <si>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 xml:space="preserve">Aviso Prévio Trabalhado </t>
  </si>
  <si>
    <t>*A partir do segundo ano: 0,21%</t>
  </si>
  <si>
    <t xml:space="preserve">Incidência do Submódulo 2.2 sobre o Aviso Prévio Trabalhado </t>
  </si>
  <si>
    <t>Multa sobre FGTS incidente sobre Aviso Prévio Trabalhado e Aviso Prévio Indenizado</t>
  </si>
  <si>
    <t>TOTAL DO MÓDULO 3</t>
  </si>
  <si>
    <t>MÓDULO 4 – CUSTO DE REPOSIÇÃO DO PROFISSIONAL AUSENTE</t>
  </si>
  <si>
    <t>Submódulo 4.1 – Substituto nas Ausências Legais</t>
  </si>
  <si>
    <t xml:space="preserve">Substituto nas Férias </t>
  </si>
  <si>
    <t>Substituto nas Ausências Legais</t>
  </si>
  <si>
    <t>Substituto na Licença Paternidade</t>
  </si>
  <si>
    <t xml:space="preserve">Substituto na Ausência por Acidente de Trabalho </t>
  </si>
  <si>
    <t>Substituto no Afastamento Maternidade</t>
  </si>
  <si>
    <t>Incidência do Submódulo 2.2</t>
  </si>
  <si>
    <t>TOTAL DO SUBMÓDULO 4.1</t>
  </si>
  <si>
    <t>Submódulo 4.2 – Intrajornada</t>
  </si>
  <si>
    <t>Intrajornada indenizada</t>
  </si>
  <si>
    <t>TOTAL SUBMÓDULO 4.2</t>
  </si>
  <si>
    <t>QUADRO RESUMO DO MÓDULO 4 – CUSTO DE REPOSIÇÃO DO PROFISSIONAL AUSENTE</t>
  </si>
  <si>
    <t>Módulo 4 – Custo de Reposição do Profissional Ausente</t>
  </si>
  <si>
    <t>4.1</t>
  </si>
  <si>
    <t>4.2</t>
  </si>
  <si>
    <t>Intrajornada</t>
  </si>
  <si>
    <t>TOTAL DO MÓDULO 4</t>
  </si>
  <si>
    <t>MÓDULO 5 – INSUMOS DIVERSOS</t>
  </si>
  <si>
    <t>INSUMOS DIVERSOS</t>
  </si>
  <si>
    <t xml:space="preserve">Uniformes </t>
  </si>
  <si>
    <t>Equipamentos</t>
  </si>
  <si>
    <t>Equipamentos de Segurança</t>
  </si>
  <si>
    <t>Outros (especificar)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</si>
  <si>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</si>
  <si>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</si>
  <si>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</si>
  <si>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</si>
  <si>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</si>
  <si>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</si>
  <si>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</si>
  <si>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</si>
  <si>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</si>
  <si>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</si>
  <si>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</si>
  <si>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ISS</t>
  </si>
  <si>
    <t>TOTAL DO MÓDULO 6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</si>
  <si>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</si>
  <si>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</si>
  <si>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</si>
  <si>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</si>
  <si>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PREÇO TOTAL POR POSTO (S)</t>
  </si>
  <si>
    <t>FATOR “K”</t>
  </si>
  <si>
    <t>Auxiliar de Cozinha 12 x 36</t>
  </si>
  <si>
    <t>Horário a ser definido no período de 05 às 22 hrs</t>
  </si>
  <si>
    <t>Cozinheiro (a) 12 x 36</t>
  </si>
  <si>
    <t>5132-05</t>
  </si>
  <si>
    <t>*Salário justificado</t>
  </si>
  <si>
    <t>Padeiro</t>
  </si>
  <si>
    <t>8483-05</t>
  </si>
  <si>
    <t>CCT - CLÁUSULA DÉCIMA SEGUNDA</t>
  </si>
  <si>
    <t>CCT - CLÁUSULA DÉCIMA TERCEIRA</t>
  </si>
  <si>
    <t>Despesas com viagens</t>
  </si>
  <si>
    <t>Diária</t>
  </si>
  <si>
    <t>Quantidade</t>
  </si>
  <si>
    <t>Valor máximo</t>
  </si>
  <si>
    <t>Adiantamento de despesa de viagem</t>
  </si>
  <si>
    <t>*Retenção conf. IN 1234/2012</t>
  </si>
  <si>
    <t>PREÇO TOTAL</t>
  </si>
  <si>
    <t>Diárias</t>
  </si>
  <si>
    <t>TR - ITEM 1.8.3</t>
  </si>
  <si>
    <t>*Valor negativo</t>
  </si>
  <si>
    <t>CCT - CLÁUSULA DÉCIMA PRIMEIRA</t>
  </si>
</sst>
</file>

<file path=xl/styles.xml><?xml version="1.0" encoding="utf-8"?>
<styleSheet xmlns="http://schemas.openxmlformats.org/spreadsheetml/2006/main">
  <numFmts count="6">
    <numFmt numFmtId="164" formatCode="[$R$-416]\ #,##0.00;[Red]\-[$R$-416]\ #,##0.00"/>
    <numFmt numFmtId="165" formatCode="&quot; R$ &quot;#,##0.00\ ;&quot; R$ (&quot;#,##0.00\);&quot; R$ -&quot;#\ ;@\ "/>
    <numFmt numFmtId="166" formatCode="d/m/yyyy"/>
    <numFmt numFmtId="167" formatCode="&quot;R$ &quot;#,##0.00\ ;[Red]&quot;(R$ &quot;#,##0.00\)"/>
    <numFmt numFmtId="168" formatCode="* #,##0.00\ ;\-* #,##0.00\ ;* \-#\ ;@\ "/>
    <numFmt numFmtId="169" formatCode="* #,##0.00\ ;* \(#,##0.00\);* \-#\ ;@\ "/>
  </numFmts>
  <fonts count="19">
    <font>
      <sz val="10"/>
      <color rgb="FF000000"/>
      <name val="Arial"/>
      <charset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FFFFFF"/>
      <name val="Times New Roman"/>
      <family val="1"/>
    </font>
    <font>
      <sz val="10"/>
      <color rgb="FF0000FF"/>
      <name val="Times New Roman"/>
      <family val="1"/>
    </font>
    <font>
      <sz val="9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0"/>
      <color rgb="FFFFFFFF"/>
      <name val="Times New Roman"/>
      <family val="1"/>
      <charset val="1"/>
    </font>
    <font>
      <sz val="10"/>
      <color rgb="FF0000FF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9"/>
      <color rgb="FF000000"/>
      <name val="Arial"/>
      <family val="2"/>
      <charset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6699CC"/>
        <bgColor rgb="FF808080"/>
      </patternFill>
    </fill>
    <fill>
      <patternFill patternType="solid">
        <fgColor rgb="FFB2B2B2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DDDDDD"/>
        <bgColor rgb="FFCCCCCC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CC"/>
      </patternFill>
    </fill>
    <fill>
      <patternFill patternType="solid">
        <fgColor rgb="FFFFF200"/>
        <bgColor rgb="FFFFFF00"/>
      </patternFill>
    </fill>
    <fill>
      <patternFill patternType="solid">
        <fgColor rgb="FFFFFF00"/>
        <bgColor rgb="FFFFF200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202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1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" fontId="0" fillId="0" borderId="12" xfId="0" applyNumberFormat="1" applyFont="1" applyBorder="1" applyAlignment="1">
      <alignment horizontal="center" vertical="center"/>
    </xf>
    <xf numFmtId="164" fontId="4" fillId="6" borderId="12" xfId="0" applyNumberFormat="1" applyFont="1" applyFill="1" applyBorder="1" applyAlignment="1">
      <alignment horizontal="center" vertical="center"/>
    </xf>
    <xf numFmtId="164" fontId="4" fillId="7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3" fillId="8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0" fontId="3" fillId="0" borderId="11" xfId="0" applyNumberFormat="1" applyFont="1" applyBorder="1" applyAlignment="1">
      <alignment horizontal="center"/>
    </xf>
    <xf numFmtId="168" fontId="3" fillId="0" borderId="0" xfId="0" applyNumberFormat="1" applyFont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10" fontId="1" fillId="0" borderId="14" xfId="0" applyNumberFormat="1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0" fontId="6" fillId="8" borderId="0" xfId="0" applyFont="1" applyFill="1" applyBorder="1" applyAlignment="1">
      <alignment horizontal="center" vertical="center"/>
    </xf>
    <xf numFmtId="169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169" fontId="7" fillId="0" borderId="0" xfId="0" applyNumberFormat="1" applyFont="1" applyAlignment="1">
      <alignment horizontal="left" vertical="center"/>
    </xf>
    <xf numFmtId="0" fontId="0" fillId="0" borderId="0" xfId="0" applyFont="1" applyAlignment="1">
      <alignment wrapText="1"/>
    </xf>
    <xf numFmtId="0" fontId="1" fillId="8" borderId="0" xfId="0" applyFont="1" applyFill="1" applyBorder="1" applyAlignment="1">
      <alignment horizontal="center"/>
    </xf>
    <xf numFmtId="10" fontId="3" fillId="10" borderId="0" xfId="0" applyNumberFormat="1" applyFont="1" applyFill="1" applyBorder="1" applyAlignment="1">
      <alignment horizontal="left" vertical="center"/>
    </xf>
    <xf numFmtId="10" fontId="3" fillId="0" borderId="0" xfId="0" applyNumberFormat="1" applyFont="1" applyAlignment="1">
      <alignment horizontal="left" vertical="center"/>
    </xf>
    <xf numFmtId="164" fontId="1" fillId="3" borderId="0" xfId="0" applyNumberFormat="1" applyFont="1" applyFill="1" applyBorder="1" applyAlignment="1">
      <alignment horizontal="center"/>
    </xf>
    <xf numFmtId="10" fontId="3" fillId="0" borderId="0" xfId="0" applyNumberFormat="1" applyFont="1" applyAlignment="1">
      <alignment horizontal="center" vertical="center"/>
    </xf>
    <xf numFmtId="164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9" fontId="3" fillId="0" borderId="11" xfId="0" applyNumberFormat="1" applyFont="1" applyBorder="1" applyAlignment="1"/>
    <xf numFmtId="0" fontId="1" fillId="8" borderId="11" xfId="0" applyFont="1" applyFill="1" applyBorder="1" applyAlignment="1">
      <alignment horizontal="center"/>
    </xf>
    <xf numFmtId="169" fontId="3" fillId="0" borderId="11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0" fontId="3" fillId="3" borderId="11" xfId="0" applyNumberFormat="1" applyFont="1" applyFill="1" applyBorder="1" applyAlignment="1">
      <alignment horizontal="center"/>
    </xf>
    <xf numFmtId="10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11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wrapText="1"/>
    </xf>
    <xf numFmtId="9" fontId="3" fillId="0" borderId="11" xfId="0" applyNumberFormat="1" applyFont="1" applyBorder="1" applyAlignment="1">
      <alignment horizontal="center"/>
    </xf>
    <xf numFmtId="0" fontId="0" fillId="0" borderId="0" xfId="0"/>
    <xf numFmtId="0" fontId="0" fillId="0" borderId="0" xfId="0" applyFont="1" applyAlignment="1"/>
    <xf numFmtId="0" fontId="10" fillId="8" borderId="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3" borderId="11" xfId="0" applyFont="1" applyFill="1" applyBorder="1" applyAlignment="1">
      <alignment horizontal="center"/>
    </xf>
    <xf numFmtId="167" fontId="10" fillId="0" borderId="11" xfId="0" applyNumberFormat="1" applyFont="1" applyBorder="1" applyAlignment="1">
      <alignment horizontal="center"/>
    </xf>
    <xf numFmtId="0" fontId="10" fillId="8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66" fontId="10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0" fontId="10" fillId="0" borderId="11" xfId="0" applyNumberFormat="1" applyFont="1" applyBorder="1" applyAlignment="1">
      <alignment horizontal="center"/>
    </xf>
    <xf numFmtId="9" fontId="10" fillId="0" borderId="11" xfId="0" applyNumberFormat="1" applyFont="1" applyBorder="1" applyAlignment="1">
      <alignment horizontal="center"/>
    </xf>
    <xf numFmtId="168" fontId="10" fillId="0" borderId="0" xfId="0" applyNumberFormat="1" applyFont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0" fontId="11" fillId="0" borderId="11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10" fontId="11" fillId="0" borderId="14" xfId="0" applyNumberFormat="1" applyFont="1" applyBorder="1" applyAlignment="1">
      <alignment horizontal="center"/>
    </xf>
    <xf numFmtId="169" fontId="11" fillId="0" borderId="14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11" fillId="0" borderId="0" xfId="0" applyNumberFormat="1" applyFont="1" applyAlignment="1">
      <alignment horizontal="center"/>
    </xf>
    <xf numFmtId="169" fontId="11" fillId="0" borderId="0" xfId="0" applyNumberFormat="1" applyFont="1" applyAlignment="1">
      <alignment horizontal="center"/>
    </xf>
    <xf numFmtId="0" fontId="13" fillId="8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9" fontId="14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1" fillId="11" borderId="11" xfId="0" applyFont="1" applyFill="1" applyBorder="1" applyAlignment="1">
      <alignment horizontal="center"/>
    </xf>
    <xf numFmtId="0" fontId="10" fillId="11" borderId="11" xfId="0" applyFont="1" applyFill="1" applyBorder="1" applyAlignment="1">
      <alignment horizontal="center"/>
    </xf>
    <xf numFmtId="164" fontId="10" fillId="11" borderId="11" xfId="0" applyNumberFormat="1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10" fontId="10" fillId="8" borderId="0" xfId="0" applyNumberFormat="1" applyFont="1" applyFill="1" applyBorder="1" applyAlignment="1">
      <alignment horizontal="left" vertical="center"/>
    </xf>
    <xf numFmtId="10" fontId="10" fillId="0" borderId="0" xfId="0" applyNumberFormat="1" applyFont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/>
    </xf>
    <xf numFmtId="10" fontId="10" fillId="0" borderId="0" xfId="0" applyNumberFormat="1" applyFont="1" applyAlignment="1">
      <alignment horizontal="center" vertical="center"/>
    </xf>
    <xf numFmtId="164" fontId="11" fillId="0" borderId="16" xfId="0" applyNumberFormat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169" fontId="10" fillId="0" borderId="11" xfId="0" applyNumberFormat="1" applyFont="1" applyBorder="1" applyAlignment="1"/>
    <xf numFmtId="0" fontId="11" fillId="8" borderId="11" xfId="0" applyFont="1" applyFill="1" applyBorder="1" applyAlignment="1">
      <alignment horizontal="center"/>
    </xf>
    <xf numFmtId="169" fontId="10" fillId="0" borderId="11" xfId="0" applyNumberFormat="1" applyFont="1" applyBorder="1" applyAlignment="1">
      <alignment horizontal="center"/>
    </xf>
    <xf numFmtId="169" fontId="11" fillId="0" borderId="1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center" vertical="center" wrapText="1"/>
    </xf>
    <xf numFmtId="166" fontId="17" fillId="0" borderId="11" xfId="0" applyNumberFormat="1" applyFont="1" applyBorder="1" applyAlignment="1">
      <alignment horizontal="center"/>
    </xf>
    <xf numFmtId="164" fontId="17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164" fontId="17" fillId="8" borderId="11" xfId="0" applyNumberFormat="1" applyFont="1" applyFill="1" applyBorder="1" applyAlignment="1">
      <alignment horizontal="center"/>
    </xf>
    <xf numFmtId="164" fontId="0" fillId="2" borderId="11" xfId="0" applyNumberFormat="1" applyFont="1" applyFill="1" applyBorder="1" applyAlignment="1" applyProtection="1">
      <alignment vertical="center"/>
      <protection locked="0"/>
    </xf>
    <xf numFmtId="166" fontId="3" fillId="2" borderId="11" xfId="0" applyNumberFormat="1" applyFont="1" applyFill="1" applyBorder="1" applyAlignment="1" applyProtection="1">
      <alignment horizontal="center"/>
      <protection locked="0"/>
    </xf>
    <xf numFmtId="167" fontId="3" fillId="2" borderId="11" xfId="0" applyNumberFormat="1" applyFont="1" applyFill="1" applyBorder="1" applyAlignment="1" applyProtection="1">
      <alignment horizontal="center"/>
      <protection locked="0"/>
    </xf>
    <xf numFmtId="10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7" fontId="8" fillId="2" borderId="11" xfId="0" applyNumberFormat="1" applyFont="1" applyFill="1" applyBorder="1" applyAlignment="1" applyProtection="1">
      <alignment horizontal="center"/>
      <protection locked="0"/>
    </xf>
    <xf numFmtId="164" fontId="17" fillId="2" borderId="11" xfId="0" applyNumberFormat="1" applyFont="1" applyFill="1" applyBorder="1" applyAlignment="1" applyProtection="1">
      <alignment horizontal="center"/>
      <protection locked="0"/>
    </xf>
    <xf numFmtId="166" fontId="10" fillId="2" borderId="11" xfId="0" applyNumberFormat="1" applyFont="1" applyFill="1" applyBorder="1" applyAlignment="1" applyProtection="1">
      <alignment horizontal="center"/>
      <protection locked="0"/>
    </xf>
    <xf numFmtId="10" fontId="10" fillId="2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/>
    </xf>
    <xf numFmtId="0" fontId="10" fillId="0" borderId="11" xfId="0" applyFont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6699CC"/>
      <rgbColor rgb="FF993366"/>
      <rgbColor rgb="FFFFFFCC"/>
      <rgbColor rgb="FFDDDDDD"/>
      <rgbColor rgb="FF660066"/>
      <rgbColor rgb="FFFF8080"/>
      <rgbColor rgb="FF0066CC"/>
      <rgbColor rgb="FFCCCCCC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III%20-%20PCCFP_2021%20-%20Grupo%20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osta"/>
      <sheetName val="Uniforme-EPI"/>
      <sheetName val="Pessoal da Adm"/>
      <sheetName val="Tratorista"/>
      <sheetName val="Tratorista-HE"/>
      <sheetName val="Tratorista-HE em DSR e feriados"/>
      <sheetName val="Capineiro"/>
      <sheetName val="Capineiro-HE"/>
      <sheetName val="Capineiro-HE em DSR e feriados"/>
      <sheetName val="Caldeireiro"/>
      <sheetName val="Zelador 12x36 Noturno"/>
      <sheetName val="Zelador 44h"/>
      <sheetName val="Magarefe"/>
      <sheetName val="Motorista"/>
      <sheetName val="Motorista-AN"/>
      <sheetName val="Motorista-HE"/>
      <sheetName val="Motorista-AN sobre HE"/>
      <sheetName val="Motorista-HE em DSR e feriados"/>
      <sheetName val="Motorista-AN sobre HE em DSR"/>
      <sheetName val="Atend Enfermagem Diurno"/>
      <sheetName val="Atend Enfermagem Noturno"/>
      <sheetName val="Aux Conserv Alimentos INSALUBRE"/>
      <sheetName val="Aux Conserv Alimentos"/>
      <sheetName val="Queijeiro"/>
      <sheetName val="Lavador de roupa"/>
      <sheetName val="Operador de copiadora Diurno"/>
      <sheetName val="Operador de copiadora Noturno"/>
      <sheetName val="Laboratorista"/>
      <sheetName val="Aux. Laboratório"/>
      <sheetName val="Téc Redes"/>
      <sheetName val="Vigia 12x36 Diurno"/>
      <sheetName val="Vigia 12x36 Noturno"/>
      <sheetName val="Torrador café"/>
      <sheetName val="Supervisor"/>
      <sheetName val="Pessoal da Adm TCO"/>
      <sheetName val="Diá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7">
          <cell r="J17" t="str">
            <v>SIND INT IND ALIM PANIF CONF MASSAS ALIM S MINAS</v>
          </cell>
        </row>
        <row r="18">
          <cell r="J18">
            <v>44197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Z954"/>
  <sheetViews>
    <sheetView showGridLines="0" workbookViewId="0">
      <selection activeCell="A19" sqref="A19"/>
    </sheetView>
  </sheetViews>
  <sheetFormatPr defaultRowHeight="12.75"/>
  <cols>
    <col min="1" max="1" width="38.140625" customWidth="1"/>
    <col min="2" max="2" width="12.5703125" customWidth="1"/>
    <col min="3" max="3" width="11.7109375" customWidth="1"/>
    <col min="4" max="4" width="15.28515625" customWidth="1"/>
    <col min="5" max="5" width="10.28515625" customWidth="1"/>
    <col min="6" max="6" width="12.5703125" customWidth="1"/>
    <col min="7" max="7" width="10.140625" customWidth="1"/>
    <col min="8" max="8" width="15.140625" customWidth="1"/>
    <col min="9" max="26" width="10.85546875" customWidth="1"/>
    <col min="27" max="1025" width="14.42578125" customWidth="1"/>
  </cols>
  <sheetData>
    <row r="1" spans="1:26" ht="14.25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59"/>
      <c r="B2" s="159"/>
      <c r="C2" s="159"/>
      <c r="D2" s="159"/>
      <c r="E2" s="159"/>
      <c r="F2" s="159"/>
      <c r="G2" s="159"/>
      <c r="H2" s="15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60" t="s">
        <v>1</v>
      </c>
      <c r="B3" s="160"/>
      <c r="C3" s="160"/>
      <c r="D3" s="160"/>
      <c r="E3" s="160"/>
      <c r="F3" s="160"/>
      <c r="G3" s="160"/>
      <c r="H3" s="16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60"/>
      <c r="B4" s="160"/>
      <c r="C4" s="160"/>
      <c r="D4" s="160"/>
      <c r="E4" s="160"/>
      <c r="F4" s="160"/>
      <c r="G4" s="160"/>
      <c r="H4" s="16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2"/>
      <c r="B5" s="2"/>
      <c r="C5" s="2"/>
      <c r="D5" s="2"/>
      <c r="E5" s="2"/>
      <c r="F5" s="2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3"/>
      <c r="B6" s="3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61" t="s">
        <v>2</v>
      </c>
      <c r="B7" s="161"/>
      <c r="C7" s="161"/>
      <c r="D7" s="161"/>
      <c r="E7" s="161"/>
      <c r="F7" s="161"/>
      <c r="G7" s="161"/>
      <c r="H7" s="16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8" customHeight="1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6" t="s">
        <v>10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7" t="str">
        <f>'Aux Cozinha 44h'!B10</f>
        <v>Auxiliar de Cozinha 44 horas</v>
      </c>
      <c r="B9" s="8">
        <f>'Aux Cozinha 44h'!J131</f>
        <v>2167.5486777930964</v>
      </c>
      <c r="C9" s="9">
        <v>1</v>
      </c>
      <c r="D9" s="8">
        <f>B9*C9</f>
        <v>2167.5486777930964</v>
      </c>
      <c r="E9" s="9">
        <f>'Aux Cozinha 44h'!F10</f>
        <v>3</v>
      </c>
      <c r="F9" s="8">
        <f>D9*E9</f>
        <v>6502.6460333792893</v>
      </c>
      <c r="G9" s="9">
        <v>12</v>
      </c>
      <c r="H9" s="10">
        <f>F9*G9</f>
        <v>78031.752400551472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7" t="str">
        <f>'Aux Cozinha 12x36'!B10</f>
        <v>Auxiliar de Cozinha 12 x 36</v>
      </c>
      <c r="B10" s="8">
        <f>'Aux Cozinha 12x36'!J131</f>
        <v>2229.4411899767897</v>
      </c>
      <c r="C10" s="9">
        <v>1</v>
      </c>
      <c r="D10" s="8">
        <f>B10*C10</f>
        <v>2229.4411899767897</v>
      </c>
      <c r="E10" s="9">
        <f>'Aux Cozinha 12x36'!F10</f>
        <v>4</v>
      </c>
      <c r="F10" s="8">
        <f>D10*E10</f>
        <v>8917.7647599071588</v>
      </c>
      <c r="G10" s="9">
        <v>12</v>
      </c>
      <c r="H10" s="10">
        <f>F10*G10</f>
        <v>107013.17711888591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7" t="str">
        <f>'Cozinheira 12x36'!B10</f>
        <v>Cozinheiro (a) 12 x 36</v>
      </c>
      <c r="B11" s="8">
        <f>'Cozinheira 12x36'!J131</f>
        <v>3255.0784878259369</v>
      </c>
      <c r="C11" s="9">
        <v>1</v>
      </c>
      <c r="D11" s="8">
        <f>B11*C11</f>
        <v>3255.0784878259369</v>
      </c>
      <c r="E11" s="9">
        <f>'Cozinheira 12x36'!F10</f>
        <v>4</v>
      </c>
      <c r="F11" s="8">
        <f>D11*E11</f>
        <v>13020.313951303748</v>
      </c>
      <c r="G11" s="9">
        <v>12</v>
      </c>
      <c r="H11" s="10">
        <f>F11*G11</f>
        <v>156243.76741564498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1" t="str">
        <f>Padeiro!B10</f>
        <v>Padeiro</v>
      </c>
      <c r="B12" s="8">
        <f>Padeiro!J131</f>
        <v>3465.1749723973071</v>
      </c>
      <c r="C12" s="9">
        <v>1</v>
      </c>
      <c r="D12" s="8">
        <f>B12*C12</f>
        <v>3465.1749723973071</v>
      </c>
      <c r="E12" s="9">
        <f>Padeiro!F10</f>
        <v>1</v>
      </c>
      <c r="F12" s="8">
        <f>D12*E12</f>
        <v>3465.1749723973071</v>
      </c>
      <c r="G12" s="9">
        <v>12</v>
      </c>
      <c r="H12" s="10">
        <f>F12*G12</f>
        <v>41582.099668767682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79" customFormat="1" ht="14.25" customHeight="1">
      <c r="A13" s="138" t="s">
        <v>186</v>
      </c>
      <c r="B13" s="139">
        <f>Diárias!J132</f>
        <v>5463.3101231922874</v>
      </c>
      <c r="C13" s="140">
        <v>1</v>
      </c>
      <c r="D13" s="139">
        <f t="shared" ref="D13" si="0">B13*C13</f>
        <v>5463.3101231922874</v>
      </c>
      <c r="E13" s="140">
        <v>1</v>
      </c>
      <c r="F13" s="139">
        <f t="shared" ref="F13" si="1">D13*E13</f>
        <v>5463.3101231922874</v>
      </c>
      <c r="G13" s="140">
        <v>1</v>
      </c>
      <c r="H13" s="141">
        <f t="shared" ref="H13" si="2">F13*G13</f>
        <v>5463.3101231922874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 ht="14.25" customHeight="1">
      <c r="A14" s="162" t="s">
        <v>11</v>
      </c>
      <c r="B14" s="163">
        <f>SUM(B9:B13)</f>
        <v>16580.553451185417</v>
      </c>
      <c r="C14" s="164"/>
      <c r="D14" s="163">
        <f>SUM(D9:D13)</f>
        <v>16580.553451185417</v>
      </c>
      <c r="E14" s="164"/>
      <c r="F14" s="163">
        <f>SUM(F9:F13)</f>
        <v>37369.209840179792</v>
      </c>
      <c r="G14" s="164"/>
      <c r="H14" s="165">
        <f>SUM(H9:H13)</f>
        <v>388334.10672704224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62"/>
      <c r="B15" s="163"/>
      <c r="C15" s="163"/>
      <c r="D15" s="163"/>
      <c r="E15" s="163"/>
      <c r="F15" s="163"/>
      <c r="G15" s="163"/>
      <c r="H15" s="16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</sheetData>
  <sheetProtection password="C59B" sheet="1" objects="1" scenarios="1"/>
  <mergeCells count="11">
    <mergeCell ref="A1:H2"/>
    <mergeCell ref="A3:H4"/>
    <mergeCell ref="A7:H7"/>
    <mergeCell ref="A14:A15"/>
    <mergeCell ref="B14:B15"/>
    <mergeCell ref="C14:C15"/>
    <mergeCell ref="D14:D15"/>
    <mergeCell ref="E14:E15"/>
    <mergeCell ref="F14:F15"/>
    <mergeCell ref="G14:G15"/>
    <mergeCell ref="H14:H15"/>
  </mergeCells>
  <printOptions horizontalCentered="1"/>
  <pageMargins left="0.39370078740157483" right="0.39370078740157483" top="0.74803149606299213" bottom="0.74803149606299213" header="0" footer="0"/>
  <pageSetup paperSize="9" scale="75" firstPageNumber="0" orientation="portrait" horizontalDpi="300" verticalDpi="300" r:id="rId1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:Z518"/>
  <sheetViews>
    <sheetView showGridLines="0" topLeftCell="A73" workbookViewId="0">
      <selection activeCell="C92" sqref="C92"/>
    </sheetView>
  </sheetViews>
  <sheetFormatPr defaultRowHeight="12.75"/>
  <cols>
    <col min="1" max="1" width="17.42578125" customWidth="1"/>
    <col min="2" max="2" width="36.42578125" customWidth="1"/>
    <col min="3" max="3" width="13.28515625" customWidth="1"/>
    <col min="4" max="4" width="13.85546875" customWidth="1"/>
    <col min="5" max="5" width="15.28515625" customWidth="1"/>
    <col min="6" max="6" width="12.85546875" customWidth="1"/>
    <col min="7" max="7" width="31.5703125" customWidth="1"/>
    <col min="8" max="26" width="10.85546875" customWidth="1"/>
    <col min="27" max="1025" width="14.42578125" customWidth="1"/>
  </cols>
  <sheetData>
    <row r="1" spans="1:26" ht="36" customHeight="1">
      <c r="A1" s="12" t="s">
        <v>12</v>
      </c>
      <c r="B1" s="12" t="s">
        <v>13</v>
      </c>
      <c r="C1" s="13" t="s">
        <v>14</v>
      </c>
      <c r="D1" s="14" t="s">
        <v>15</v>
      </c>
      <c r="E1" s="13" t="s">
        <v>16</v>
      </c>
      <c r="F1" s="15" t="s">
        <v>17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6"/>
      <c r="B2" s="16"/>
      <c r="C2" s="16"/>
      <c r="D2" s="16"/>
      <c r="E2" s="16"/>
      <c r="F2" s="1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67" t="s">
        <v>18</v>
      </c>
      <c r="B3" s="168" t="s">
        <v>19</v>
      </c>
      <c r="C3" s="168"/>
      <c r="D3" s="168"/>
      <c r="E3" s="168"/>
      <c r="F3" s="16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67"/>
      <c r="B4" s="17" t="s">
        <v>20</v>
      </c>
      <c r="C4" s="18">
        <v>4</v>
      </c>
      <c r="D4" s="150"/>
      <c r="E4" s="19">
        <f t="shared" ref="E4:E8" si="0">C4*D4</f>
        <v>0</v>
      </c>
      <c r="F4" s="20">
        <f t="shared" ref="F4:F8" si="1">E4/12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67"/>
      <c r="B5" s="17" t="s">
        <v>21</v>
      </c>
      <c r="C5" s="18">
        <v>4</v>
      </c>
      <c r="D5" s="150"/>
      <c r="E5" s="19">
        <f t="shared" si="0"/>
        <v>0</v>
      </c>
      <c r="F5" s="20">
        <f t="shared" si="1"/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67"/>
      <c r="B6" s="17" t="s">
        <v>23</v>
      </c>
      <c r="C6" s="18">
        <v>4</v>
      </c>
      <c r="D6" s="150"/>
      <c r="E6" s="19">
        <f t="shared" si="0"/>
        <v>0</v>
      </c>
      <c r="F6" s="20">
        <f t="shared" si="1"/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67"/>
      <c r="B7" s="17" t="s">
        <v>24</v>
      </c>
      <c r="C7" s="18">
        <v>1</v>
      </c>
      <c r="D7" s="150"/>
      <c r="E7" s="19">
        <f t="shared" si="0"/>
        <v>0</v>
      </c>
      <c r="F7" s="20">
        <f t="shared" si="1"/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67"/>
      <c r="B8" s="21" t="s">
        <v>25</v>
      </c>
      <c r="C8" s="22">
        <v>1</v>
      </c>
      <c r="D8" s="150"/>
      <c r="E8" s="19">
        <f t="shared" si="0"/>
        <v>0</v>
      </c>
      <c r="F8" s="20">
        <f t="shared" si="1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67"/>
      <c r="B9" s="168" t="s">
        <v>26</v>
      </c>
      <c r="C9" s="168"/>
      <c r="D9" s="168"/>
      <c r="E9" s="168"/>
      <c r="F9" s="23">
        <f>SUM(F4:F8)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67"/>
      <c r="B10" s="168" t="s">
        <v>27</v>
      </c>
      <c r="C10" s="168"/>
      <c r="D10" s="168"/>
      <c r="E10" s="168"/>
      <c r="F10" s="16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67"/>
      <c r="B11" s="17" t="s">
        <v>28</v>
      </c>
      <c r="C11" s="18">
        <v>2</v>
      </c>
      <c r="D11" s="150"/>
      <c r="E11" s="19">
        <f t="shared" ref="E11:E17" si="2">C11*D11</f>
        <v>0</v>
      </c>
      <c r="F11" s="20">
        <f t="shared" ref="F11:F17" si="3">E11/12</f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67"/>
      <c r="B12" s="17" t="s">
        <v>29</v>
      </c>
      <c r="C12" s="18">
        <v>1</v>
      </c>
      <c r="D12" s="150"/>
      <c r="E12" s="19">
        <f t="shared" si="2"/>
        <v>0</v>
      </c>
      <c r="F12" s="20">
        <f t="shared" si="3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67"/>
      <c r="B13" s="17" t="s">
        <v>30</v>
      </c>
      <c r="C13" s="18">
        <v>10</v>
      </c>
      <c r="D13" s="150"/>
      <c r="E13" s="19">
        <f t="shared" si="2"/>
        <v>0</v>
      </c>
      <c r="F13" s="20">
        <f t="shared" si="3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67"/>
      <c r="B14" s="17" t="s">
        <v>31</v>
      </c>
      <c r="C14" s="18">
        <v>4</v>
      </c>
      <c r="D14" s="150"/>
      <c r="E14" s="19">
        <f t="shared" si="2"/>
        <v>0</v>
      </c>
      <c r="F14" s="20">
        <f t="shared" si="3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67"/>
      <c r="B15" s="17" t="s">
        <v>32</v>
      </c>
      <c r="C15" s="18">
        <v>4</v>
      </c>
      <c r="D15" s="150"/>
      <c r="E15" s="19">
        <f t="shared" si="2"/>
        <v>0</v>
      </c>
      <c r="F15" s="20">
        <f t="shared" si="3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67"/>
      <c r="B16" s="17" t="s">
        <v>33</v>
      </c>
      <c r="C16" s="18">
        <v>4</v>
      </c>
      <c r="D16" s="150"/>
      <c r="E16" s="19">
        <f t="shared" si="2"/>
        <v>0</v>
      </c>
      <c r="F16" s="20">
        <f t="shared" si="3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67"/>
      <c r="B17" s="17" t="s">
        <v>34</v>
      </c>
      <c r="C17" s="18">
        <v>6</v>
      </c>
      <c r="D17" s="150"/>
      <c r="E17" s="19">
        <f t="shared" si="2"/>
        <v>0</v>
      </c>
      <c r="F17" s="20">
        <f t="shared" si="3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67"/>
      <c r="B18" s="169" t="s">
        <v>26</v>
      </c>
      <c r="C18" s="169"/>
      <c r="D18" s="169"/>
      <c r="E18" s="169"/>
      <c r="F18" s="24">
        <f>SUM(F11:F17)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66"/>
      <c r="B19" s="166"/>
      <c r="C19" s="166"/>
      <c r="D19" s="166"/>
      <c r="E19" s="166"/>
      <c r="F19" s="16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67" t="s">
        <v>35</v>
      </c>
      <c r="B20" s="168" t="s">
        <v>19</v>
      </c>
      <c r="C20" s="168"/>
      <c r="D20" s="168"/>
      <c r="E20" s="168"/>
      <c r="F20" s="16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67"/>
      <c r="B21" s="17" t="s">
        <v>20</v>
      </c>
      <c r="C21" s="18">
        <v>4</v>
      </c>
      <c r="D21" s="150"/>
      <c r="E21" s="19">
        <f t="shared" ref="E21:E25" si="4">C21*D21</f>
        <v>0</v>
      </c>
      <c r="F21" s="20">
        <f t="shared" ref="F21:F25" si="5">E21/12</f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67"/>
      <c r="B22" s="17" t="s">
        <v>21</v>
      </c>
      <c r="C22" s="18">
        <v>4</v>
      </c>
      <c r="D22" s="150"/>
      <c r="E22" s="19">
        <f t="shared" si="4"/>
        <v>0</v>
      </c>
      <c r="F22" s="20">
        <f t="shared" si="5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67"/>
      <c r="B23" s="17" t="s">
        <v>23</v>
      </c>
      <c r="C23" s="18">
        <v>4</v>
      </c>
      <c r="D23" s="150"/>
      <c r="E23" s="19">
        <f t="shared" si="4"/>
        <v>0</v>
      </c>
      <c r="F23" s="20">
        <f t="shared" si="5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67"/>
      <c r="B24" s="17" t="s">
        <v>24</v>
      </c>
      <c r="C24" s="18">
        <v>1</v>
      </c>
      <c r="D24" s="150"/>
      <c r="E24" s="19">
        <f t="shared" si="4"/>
        <v>0</v>
      </c>
      <c r="F24" s="20">
        <f t="shared" si="5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67"/>
      <c r="B25" s="21" t="s">
        <v>25</v>
      </c>
      <c r="C25" s="22">
        <v>1</v>
      </c>
      <c r="D25" s="150"/>
      <c r="E25" s="19">
        <f t="shared" si="4"/>
        <v>0</v>
      </c>
      <c r="F25" s="20">
        <f t="shared" si="5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67"/>
      <c r="B26" s="168" t="s">
        <v>26</v>
      </c>
      <c r="C26" s="168"/>
      <c r="D26" s="168"/>
      <c r="E26" s="168"/>
      <c r="F26" s="23">
        <f>SUM(F21:F25)</f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67"/>
      <c r="B27" s="168" t="s">
        <v>27</v>
      </c>
      <c r="C27" s="168"/>
      <c r="D27" s="168"/>
      <c r="E27" s="168"/>
      <c r="F27" s="16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67"/>
      <c r="B28" s="17" t="s">
        <v>28</v>
      </c>
      <c r="C28" s="18">
        <v>2</v>
      </c>
      <c r="D28" s="150"/>
      <c r="E28" s="19">
        <f t="shared" ref="E28:E33" si="6">C28*D28</f>
        <v>0</v>
      </c>
      <c r="F28" s="20">
        <f t="shared" ref="F28:F33" si="7">E28/12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67"/>
      <c r="B29" s="17" t="s">
        <v>30</v>
      </c>
      <c r="C29" s="18">
        <v>10</v>
      </c>
      <c r="D29" s="150"/>
      <c r="E29" s="19">
        <f t="shared" si="6"/>
        <v>0</v>
      </c>
      <c r="F29" s="20">
        <f t="shared" si="7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67"/>
      <c r="B30" s="17" t="s">
        <v>31</v>
      </c>
      <c r="C30" s="18">
        <v>4</v>
      </c>
      <c r="D30" s="150"/>
      <c r="E30" s="19">
        <f t="shared" si="6"/>
        <v>0</v>
      </c>
      <c r="F30" s="20">
        <f t="shared" si="7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67"/>
      <c r="B31" s="17" t="s">
        <v>32</v>
      </c>
      <c r="C31" s="18">
        <v>4</v>
      </c>
      <c r="D31" s="150"/>
      <c r="E31" s="19">
        <f t="shared" si="6"/>
        <v>0</v>
      </c>
      <c r="F31" s="20">
        <f t="shared" si="7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67"/>
      <c r="B32" s="17" t="s">
        <v>33</v>
      </c>
      <c r="C32" s="18">
        <v>4</v>
      </c>
      <c r="D32" s="150"/>
      <c r="E32" s="19">
        <f t="shared" si="6"/>
        <v>0</v>
      </c>
      <c r="F32" s="20">
        <f t="shared" si="7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67"/>
      <c r="B33" s="17" t="s">
        <v>34</v>
      </c>
      <c r="C33" s="18">
        <v>6</v>
      </c>
      <c r="D33" s="150"/>
      <c r="E33" s="19">
        <f t="shared" si="6"/>
        <v>0</v>
      </c>
      <c r="F33" s="20">
        <f t="shared" si="7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67"/>
      <c r="B34" s="169" t="s">
        <v>26</v>
      </c>
      <c r="C34" s="169"/>
      <c r="D34" s="169"/>
      <c r="E34" s="169"/>
      <c r="F34" s="24">
        <f>SUM(F28:F33)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66"/>
      <c r="B35" s="166"/>
      <c r="C35" s="166"/>
      <c r="D35" s="166"/>
      <c r="E35" s="166"/>
      <c r="F35" s="16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67" t="s">
        <v>36</v>
      </c>
      <c r="B36" s="168" t="s">
        <v>19</v>
      </c>
      <c r="C36" s="168"/>
      <c r="D36" s="168"/>
      <c r="E36" s="168"/>
      <c r="F36" s="16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67"/>
      <c r="B37" s="17" t="s">
        <v>37</v>
      </c>
      <c r="C37" s="18">
        <v>4</v>
      </c>
      <c r="D37" s="150"/>
      <c r="E37" s="19">
        <f t="shared" ref="E37:E41" si="8">C37*D37</f>
        <v>0</v>
      </c>
      <c r="F37" s="20">
        <f t="shared" ref="F37:F41" si="9">E37/12</f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67"/>
      <c r="B38" s="17" t="s">
        <v>38</v>
      </c>
      <c r="C38" s="18">
        <v>4</v>
      </c>
      <c r="D38" s="150"/>
      <c r="E38" s="19">
        <f t="shared" si="8"/>
        <v>0</v>
      </c>
      <c r="F38" s="20">
        <f t="shared" si="9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67"/>
      <c r="B39" s="17" t="s">
        <v>23</v>
      </c>
      <c r="C39" s="18">
        <v>4</v>
      </c>
      <c r="D39" s="150"/>
      <c r="E39" s="19">
        <f t="shared" si="8"/>
        <v>0</v>
      </c>
      <c r="F39" s="20">
        <f t="shared" si="9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67"/>
      <c r="B40" s="17" t="s">
        <v>24</v>
      </c>
      <c r="C40" s="18">
        <v>1</v>
      </c>
      <c r="D40" s="150"/>
      <c r="E40" s="19">
        <f t="shared" si="8"/>
        <v>0</v>
      </c>
      <c r="F40" s="20">
        <f t="shared" si="9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67"/>
      <c r="B41" s="21" t="s">
        <v>25</v>
      </c>
      <c r="C41" s="22">
        <v>1</v>
      </c>
      <c r="D41" s="150"/>
      <c r="E41" s="19">
        <f t="shared" si="8"/>
        <v>0</v>
      </c>
      <c r="F41" s="20">
        <f t="shared" si="9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67"/>
      <c r="B42" s="168" t="s">
        <v>26</v>
      </c>
      <c r="C42" s="168"/>
      <c r="D42" s="168"/>
      <c r="E42" s="168"/>
      <c r="F42" s="23">
        <f>SUM(F37:F41)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67"/>
      <c r="B43" s="168" t="s">
        <v>27</v>
      </c>
      <c r="C43" s="168"/>
      <c r="D43" s="168"/>
      <c r="E43" s="168"/>
      <c r="F43" s="16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67"/>
      <c r="B44" s="17" t="s">
        <v>28</v>
      </c>
      <c r="C44" s="18">
        <v>2</v>
      </c>
      <c r="D44" s="150"/>
      <c r="E44" s="19">
        <f t="shared" ref="E44:E50" si="10">C44*D44</f>
        <v>0</v>
      </c>
      <c r="F44" s="20">
        <f t="shared" ref="F44:F50" si="11">E44/12</f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67"/>
      <c r="B45" s="17" t="s">
        <v>30</v>
      </c>
      <c r="C45" s="18">
        <v>2</v>
      </c>
      <c r="D45" s="150"/>
      <c r="E45" s="19">
        <f t="shared" si="10"/>
        <v>0</v>
      </c>
      <c r="F45" s="20">
        <f t="shared" si="11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67"/>
      <c r="B46" s="17" t="s">
        <v>31</v>
      </c>
      <c r="C46" s="18">
        <v>4</v>
      </c>
      <c r="D46" s="150"/>
      <c r="E46" s="19">
        <f t="shared" si="10"/>
        <v>0</v>
      </c>
      <c r="F46" s="20">
        <f t="shared" si="11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67"/>
      <c r="B47" s="17" t="s">
        <v>32</v>
      </c>
      <c r="C47" s="18">
        <v>2</v>
      </c>
      <c r="D47" s="150"/>
      <c r="E47" s="19">
        <f t="shared" si="10"/>
        <v>0</v>
      </c>
      <c r="F47" s="20">
        <f t="shared" si="11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67"/>
      <c r="B48" s="17" t="s">
        <v>33</v>
      </c>
      <c r="C48" s="18">
        <v>4</v>
      </c>
      <c r="D48" s="150"/>
      <c r="E48" s="19">
        <f t="shared" si="10"/>
        <v>0</v>
      </c>
      <c r="F48" s="20">
        <f t="shared" si="11"/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67"/>
      <c r="B49" s="17" t="s">
        <v>34</v>
      </c>
      <c r="C49" s="18">
        <v>6</v>
      </c>
      <c r="D49" s="150"/>
      <c r="E49" s="19">
        <f t="shared" si="10"/>
        <v>0</v>
      </c>
      <c r="F49" s="20">
        <f t="shared" si="11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6.25" customHeight="1">
      <c r="A50" s="167"/>
      <c r="B50" s="25" t="s">
        <v>39</v>
      </c>
      <c r="C50" s="18">
        <v>2</v>
      </c>
      <c r="D50" s="150"/>
      <c r="E50" s="19">
        <f t="shared" si="10"/>
        <v>0</v>
      </c>
      <c r="F50" s="20">
        <f t="shared" si="11"/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67"/>
      <c r="B51" s="169" t="s">
        <v>26</v>
      </c>
      <c r="C51" s="169"/>
      <c r="D51" s="169"/>
      <c r="E51" s="169"/>
      <c r="F51" s="24">
        <f>SUM(F44:F50)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66"/>
      <c r="B52" s="166"/>
      <c r="C52" s="166"/>
      <c r="D52" s="166"/>
      <c r="E52" s="166"/>
      <c r="F52" s="16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67" t="s">
        <v>40</v>
      </c>
      <c r="B53" s="168" t="s">
        <v>19</v>
      </c>
      <c r="C53" s="168"/>
      <c r="D53" s="168"/>
      <c r="E53" s="168"/>
      <c r="F53" s="16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67"/>
      <c r="B54" s="17" t="s">
        <v>37</v>
      </c>
      <c r="C54" s="18">
        <v>4</v>
      </c>
      <c r="D54" s="150"/>
      <c r="E54" s="19">
        <f t="shared" ref="E54:E59" si="12">C54*D54</f>
        <v>0</v>
      </c>
      <c r="F54" s="20">
        <f t="shared" ref="F54:F59" si="13">E54/12</f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67"/>
      <c r="B55" s="17" t="s">
        <v>38</v>
      </c>
      <c r="C55" s="18">
        <v>4</v>
      </c>
      <c r="D55" s="150"/>
      <c r="E55" s="19">
        <f t="shared" si="12"/>
        <v>0</v>
      </c>
      <c r="F55" s="20">
        <f t="shared" si="13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67"/>
      <c r="B56" s="17" t="s">
        <v>22</v>
      </c>
      <c r="C56" s="18">
        <v>2</v>
      </c>
      <c r="D56" s="150"/>
      <c r="E56" s="19">
        <f t="shared" si="12"/>
        <v>0</v>
      </c>
      <c r="F56" s="20">
        <f t="shared" si="13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67"/>
      <c r="B57" s="17" t="s">
        <v>23</v>
      </c>
      <c r="C57" s="18">
        <v>4</v>
      </c>
      <c r="D57" s="150"/>
      <c r="E57" s="19">
        <f t="shared" si="12"/>
        <v>0</v>
      </c>
      <c r="F57" s="20">
        <f t="shared" si="13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67"/>
      <c r="B58" s="17" t="s">
        <v>24</v>
      </c>
      <c r="C58" s="18">
        <v>1</v>
      </c>
      <c r="D58" s="150"/>
      <c r="E58" s="19">
        <f t="shared" si="12"/>
        <v>0</v>
      </c>
      <c r="F58" s="20">
        <f t="shared" si="13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67"/>
      <c r="B59" s="21" t="s">
        <v>25</v>
      </c>
      <c r="C59" s="22">
        <v>1</v>
      </c>
      <c r="D59" s="150"/>
      <c r="E59" s="19">
        <f t="shared" si="12"/>
        <v>0</v>
      </c>
      <c r="F59" s="20">
        <f t="shared" si="13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67"/>
      <c r="B60" s="168" t="s">
        <v>26</v>
      </c>
      <c r="C60" s="168"/>
      <c r="D60" s="168"/>
      <c r="E60" s="168"/>
      <c r="F60" s="23">
        <f>SUM(F54:F59)</f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67"/>
      <c r="B61" s="168" t="s">
        <v>27</v>
      </c>
      <c r="C61" s="168"/>
      <c r="D61" s="168"/>
      <c r="E61" s="168"/>
      <c r="F61" s="16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67"/>
      <c r="B62" s="17" t="s">
        <v>28</v>
      </c>
      <c r="C62" s="18">
        <v>1</v>
      </c>
      <c r="D62" s="150"/>
      <c r="E62" s="19">
        <f t="shared" ref="E62:E68" si="14">C62*D62</f>
        <v>0</v>
      </c>
      <c r="F62" s="20">
        <f t="shared" ref="F62:F68" si="15">E62/12</f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67"/>
      <c r="B63" s="17" t="s">
        <v>32</v>
      </c>
      <c r="C63" s="18">
        <v>1</v>
      </c>
      <c r="D63" s="150"/>
      <c r="E63" s="19">
        <f t="shared" si="14"/>
        <v>0</v>
      </c>
      <c r="F63" s="20">
        <f t="shared" si="15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67"/>
      <c r="B64" s="17" t="s">
        <v>41</v>
      </c>
      <c r="C64" s="18">
        <v>4</v>
      </c>
      <c r="D64" s="150"/>
      <c r="E64" s="19">
        <f t="shared" si="14"/>
        <v>0</v>
      </c>
      <c r="F64" s="20">
        <f t="shared" si="15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67"/>
      <c r="B65" s="17" t="s">
        <v>31</v>
      </c>
      <c r="C65" s="18">
        <v>2</v>
      </c>
      <c r="D65" s="150"/>
      <c r="E65" s="19">
        <f t="shared" si="14"/>
        <v>0</v>
      </c>
      <c r="F65" s="20">
        <f t="shared" si="15"/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67"/>
      <c r="B66" s="17" t="s">
        <v>33</v>
      </c>
      <c r="C66" s="18">
        <v>4</v>
      </c>
      <c r="D66" s="150"/>
      <c r="E66" s="19">
        <f t="shared" si="14"/>
        <v>0</v>
      </c>
      <c r="F66" s="20">
        <f t="shared" si="15"/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67"/>
      <c r="B67" s="17" t="s">
        <v>34</v>
      </c>
      <c r="C67" s="18">
        <v>6</v>
      </c>
      <c r="D67" s="150"/>
      <c r="E67" s="19">
        <f t="shared" si="14"/>
        <v>0</v>
      </c>
      <c r="F67" s="20">
        <f t="shared" si="15"/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25" customHeight="1">
      <c r="A68" s="167"/>
      <c r="B68" s="25" t="s">
        <v>39</v>
      </c>
      <c r="C68" s="18">
        <v>2</v>
      </c>
      <c r="D68" s="150"/>
      <c r="E68" s="19">
        <f t="shared" si="14"/>
        <v>0</v>
      </c>
      <c r="F68" s="20">
        <f t="shared" si="15"/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67"/>
      <c r="B69" s="169" t="s">
        <v>26</v>
      </c>
      <c r="C69" s="169"/>
      <c r="D69" s="169"/>
      <c r="E69" s="169"/>
      <c r="F69" s="24">
        <f>SUM(F62:F68)</f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66"/>
      <c r="B70" s="166"/>
      <c r="C70" s="166"/>
      <c r="D70" s="166"/>
      <c r="E70" s="166"/>
      <c r="F70" s="166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26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 t="s">
        <v>42</v>
      </c>
      <c r="B72" s="1"/>
      <c r="C72" s="1"/>
      <c r="D72" s="1"/>
      <c r="E72" s="1"/>
      <c r="F72" s="26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26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26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26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26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26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26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26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26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26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26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26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26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26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26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26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26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26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26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2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26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26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2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26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26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26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26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26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26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26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26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26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26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26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26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26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26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26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26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26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26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26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26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26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26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26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26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26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26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26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26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26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26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26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26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26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26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26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26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26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26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26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26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26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26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26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26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26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26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26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26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26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26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26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26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26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26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26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2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2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26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26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26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26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26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26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26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26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26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26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26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26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26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26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26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26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26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26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26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26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26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26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26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26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26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26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26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26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26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26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26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26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26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26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26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26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26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26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26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26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26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26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26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26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26"/>
      <c r="G196" s="27"/>
      <c r="H196" s="27"/>
      <c r="I196" s="27"/>
      <c r="J196" s="27"/>
      <c r="K196" s="27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26"/>
      <c r="G197" s="27"/>
      <c r="H197" s="27"/>
      <c r="I197" s="27"/>
      <c r="J197" s="27"/>
      <c r="K197" s="27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26"/>
      <c r="G198" s="27"/>
      <c r="H198" s="27"/>
      <c r="I198" s="27"/>
      <c r="J198" s="27"/>
      <c r="K198" s="27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26"/>
      <c r="G199" s="27"/>
      <c r="H199" s="27"/>
      <c r="I199" s="27"/>
      <c r="J199" s="27"/>
      <c r="K199" s="27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26"/>
      <c r="G200" s="27"/>
      <c r="H200" s="27"/>
      <c r="I200" s="27"/>
      <c r="J200" s="27"/>
      <c r="K200" s="27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2.7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2.7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2.7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2.7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2.7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2.7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2.7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2.7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2.7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2.7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2.7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2.7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2.7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2.7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2.7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2.7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2.7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2.7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2.7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2.7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2.7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2.7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2.7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2.7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2.7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2.7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2.7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2.7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2.7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2.7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2.7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2.7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2.7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2.7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2.7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2.7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2.7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2.7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2.7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2.7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2.7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2.7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2.7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2.7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2.7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2.7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2.7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2.7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2.7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2.7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2.7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2.7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2.7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2.7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2.7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2.7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2.7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2.7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2.7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2.7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2.7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2.7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2.7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2.7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2.7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2.7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2.7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2.7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2.7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2.7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2.7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4.2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4.2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4.2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4.2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4.2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4.2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4.2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4.2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4.2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4.2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4.2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4.2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4.2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4.2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4.2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4.2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4.2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4.2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4.2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4.2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4.2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4.2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4.2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4.2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4.2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4.2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4.2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4.2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4.2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4.2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4.2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4.2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4.2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4.2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4.2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4.2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4.2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4.2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4.2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4.2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4.2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4.2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4.2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4.2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4.2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4.2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4.2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4.2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4.2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4.2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4.2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4.2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4.2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4.2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4.2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4.2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4.2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4.2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4.2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4.2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4.2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4.2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4.2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4.2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4.2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4.2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4.2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4.2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4.2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4.2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4.2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4.2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4.2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4.2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4.2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4.2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4.2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4.2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4.2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4.2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4.2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4.2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4.2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4.2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4.2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4.2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4.2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4.2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4.2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4.2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4.2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4.2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4.2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4.2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4.2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4.2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4.2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4.2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4.2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4.2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4.2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4.2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4.2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4.2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4.2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4.2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4.2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4.2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4.2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4.2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4.2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4.2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4.2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4.2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4.2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4.2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4.2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4.2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4.2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4.2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4.2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4.2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4.2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4.2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4.2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4.2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4.2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4.2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4.2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4.2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4.2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4.2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4.2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4.2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4.2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4.2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4.2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4.2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4.2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4.2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4.2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4.2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4.2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4.2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4.2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4.2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4.2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4.2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4.2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4.2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4.2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4.2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4.2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4.2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4.2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4.2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4.2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4.2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4.2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4.2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4.2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4.2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4.2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4.2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4.2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4.2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4.2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4.2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4.2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4.2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4.2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4.2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4.2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4.2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4.2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4.2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4.2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4.2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4.2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4.2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4.2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4.2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4.2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4.2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4.2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4.2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4.2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4.2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4.2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4.2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4.2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4.2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4.2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4.2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4.2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4.2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4.2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4.2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4.2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4.2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4.2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4.2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4.2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4.2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4.2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4.2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4.2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4.2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4.2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4.2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4.2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4.2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4.2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4.2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4.2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4.2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4.2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4.2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4.2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4.2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4.2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4.2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4.2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4.2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4.2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4.2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4.2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4.2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4.2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4.2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4.2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4.2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4.2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4.2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4.2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4.2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4.2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4.2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4.2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4.2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4.2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4.2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4.2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4.2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4.2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4.2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</sheetData>
  <sheetProtection password="C59B" sheet="1" objects="1" scenarios="1"/>
  <mergeCells count="24">
    <mergeCell ref="A3:A18"/>
    <mergeCell ref="B3:F3"/>
    <mergeCell ref="B9:E9"/>
    <mergeCell ref="B10:F10"/>
    <mergeCell ref="B18:E18"/>
    <mergeCell ref="A19:F19"/>
    <mergeCell ref="A20:A34"/>
    <mergeCell ref="B20:F20"/>
    <mergeCell ref="B26:E26"/>
    <mergeCell ref="B27:F27"/>
    <mergeCell ref="B34:E34"/>
    <mergeCell ref="A35:F35"/>
    <mergeCell ref="A36:A51"/>
    <mergeCell ref="B36:F36"/>
    <mergeCell ref="B42:E42"/>
    <mergeCell ref="B43:F43"/>
    <mergeCell ref="B51:E51"/>
    <mergeCell ref="A70:F70"/>
    <mergeCell ref="A52:F52"/>
    <mergeCell ref="A53:A69"/>
    <mergeCell ref="B53:F53"/>
    <mergeCell ref="B60:E60"/>
    <mergeCell ref="B61:F61"/>
    <mergeCell ref="B69:E69"/>
  </mergeCells>
  <printOptions horizontalCentered="1"/>
  <pageMargins left="0.70866141732283472" right="0.70866141732283472" top="0.74803149606299213" bottom="0.74803149606299213" header="0" footer="0"/>
  <pageSetup paperSize="9" scale="75" firstPageNumber="0" orientation="portrait" horizontalDpi="300" verticalDpi="300" r:id="rId1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1000"/>
  <sheetViews>
    <sheetView showGridLines="0" topLeftCell="A121" workbookViewId="0">
      <selection activeCell="B135" sqref="B135:K150"/>
    </sheetView>
  </sheetViews>
  <sheetFormatPr defaultRowHeight="12.75"/>
  <cols>
    <col min="1" max="1" width="1.42578125" customWidth="1"/>
    <col min="2" max="2" width="8.42578125" customWidth="1"/>
    <col min="3" max="3" width="15.28515625" customWidth="1"/>
    <col min="4" max="4" width="24" customWidth="1"/>
    <col min="5" max="5" width="17.42578125" customWidth="1"/>
    <col min="6" max="6" width="26" customWidth="1"/>
    <col min="7" max="7" width="10.5703125" customWidth="1"/>
    <col min="8" max="8" width="12.85546875" customWidth="1"/>
    <col min="9" max="9" width="11.7109375" customWidth="1"/>
    <col min="10" max="10" width="23.5703125" customWidth="1"/>
    <col min="11" max="11" width="24" customWidth="1"/>
    <col min="12" max="12" width="17.7109375" customWidth="1"/>
    <col min="13" max="13" width="18" customWidth="1"/>
    <col min="14" max="14" width="17.5703125" customWidth="1"/>
    <col min="15" max="26" width="7.85546875" customWidth="1"/>
    <col min="27" max="1025" width="14.42578125" customWidth="1"/>
  </cols>
  <sheetData>
    <row r="1" spans="1:26" ht="16.5" customHeight="1">
      <c r="A1" s="28"/>
      <c r="B1" s="29"/>
      <c r="C1" s="29"/>
      <c r="D1" s="29"/>
      <c r="E1" s="184"/>
      <c r="F1" s="184"/>
      <c r="G1" s="29"/>
      <c r="H1" s="184"/>
      <c r="I1" s="184"/>
      <c r="J1" s="184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6.5" customHeight="1">
      <c r="A2" s="28"/>
      <c r="B2" s="173" t="s">
        <v>43</v>
      </c>
      <c r="C2" s="173"/>
      <c r="D2" s="173"/>
      <c r="E2" s="173"/>
      <c r="F2" s="173"/>
      <c r="G2" s="173"/>
      <c r="H2" s="173"/>
      <c r="I2" s="173"/>
      <c r="J2" s="173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6.5" customHeight="1">
      <c r="A3" s="28"/>
      <c r="B3" s="30" t="s">
        <v>44</v>
      </c>
      <c r="C3" s="174" t="s">
        <v>45</v>
      </c>
      <c r="D3" s="174"/>
      <c r="E3" s="174"/>
      <c r="F3" s="174"/>
      <c r="G3" s="174"/>
      <c r="H3" s="174"/>
      <c r="I3" s="174"/>
      <c r="J3" s="151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6.5" customHeight="1">
      <c r="A4" s="28"/>
      <c r="B4" s="30" t="s">
        <v>46</v>
      </c>
      <c r="C4" s="174" t="s">
        <v>47</v>
      </c>
      <c r="D4" s="174"/>
      <c r="E4" s="174"/>
      <c r="F4" s="174"/>
      <c r="G4" s="174"/>
      <c r="H4" s="174"/>
      <c r="I4" s="174"/>
      <c r="J4" s="30" t="s">
        <v>48</v>
      </c>
      <c r="K4" s="2"/>
      <c r="L4" s="2"/>
      <c r="M4" s="2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6.5" customHeight="1">
      <c r="A5" s="28"/>
      <c r="B5" s="30" t="s">
        <v>49</v>
      </c>
      <c r="C5" s="174" t="s">
        <v>50</v>
      </c>
      <c r="D5" s="174"/>
      <c r="E5" s="174"/>
      <c r="F5" s="174"/>
      <c r="G5" s="174"/>
      <c r="H5" s="174"/>
      <c r="I5" s="174"/>
      <c r="J5" s="30">
        <v>2020</v>
      </c>
      <c r="K5" s="2"/>
      <c r="L5" s="2"/>
      <c r="M5" s="2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6.5" customHeight="1">
      <c r="A6" s="28"/>
      <c r="B6" s="30" t="s">
        <v>51</v>
      </c>
      <c r="C6" s="174" t="s">
        <v>52</v>
      </c>
      <c r="D6" s="174"/>
      <c r="E6" s="174"/>
      <c r="F6" s="174"/>
      <c r="G6" s="174"/>
      <c r="H6" s="174"/>
      <c r="I6" s="174"/>
      <c r="J6" s="30">
        <v>12</v>
      </c>
      <c r="K6" s="2"/>
      <c r="L6" s="2"/>
      <c r="M6" s="2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6.5" customHeight="1">
      <c r="A7" s="28"/>
      <c r="B7" s="31"/>
      <c r="C7" s="31"/>
      <c r="D7" s="31"/>
      <c r="E7" s="31"/>
      <c r="F7" s="31"/>
      <c r="G7" s="31"/>
      <c r="H7" s="31"/>
      <c r="I7" s="31"/>
      <c r="J7" s="32">
        <v>15.22</v>
      </c>
      <c r="K7" s="2"/>
      <c r="L7" s="2"/>
      <c r="M7" s="2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2.75" customHeight="1">
      <c r="A8" s="28"/>
      <c r="B8" s="173" t="s">
        <v>53</v>
      </c>
      <c r="C8" s="173"/>
      <c r="D8" s="173"/>
      <c r="E8" s="173"/>
      <c r="F8" s="173"/>
      <c r="G8" s="173"/>
      <c r="H8" s="173"/>
      <c r="I8" s="173"/>
      <c r="J8" s="173"/>
      <c r="K8" s="2"/>
      <c r="L8" s="2"/>
      <c r="M8" s="2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2.75" customHeight="1">
      <c r="A9" s="28"/>
      <c r="B9" s="174" t="s">
        <v>54</v>
      </c>
      <c r="C9" s="174"/>
      <c r="D9" s="174" t="s">
        <v>55</v>
      </c>
      <c r="E9" s="174"/>
      <c r="F9" s="174" t="s">
        <v>56</v>
      </c>
      <c r="G9" s="174"/>
      <c r="H9" s="174"/>
      <c r="I9" s="174"/>
      <c r="J9" s="174"/>
      <c r="K9" s="2"/>
      <c r="L9" s="2"/>
      <c r="M9" s="2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2.75" customHeight="1">
      <c r="A10" s="28"/>
      <c r="B10" s="182" t="s">
        <v>57</v>
      </c>
      <c r="C10" s="182"/>
      <c r="D10" s="174" t="s">
        <v>3</v>
      </c>
      <c r="E10" s="174"/>
      <c r="F10" s="182">
        <v>3</v>
      </c>
      <c r="G10" s="182"/>
      <c r="H10" s="182"/>
      <c r="I10" s="182"/>
      <c r="J10" s="182"/>
      <c r="K10" s="2"/>
      <c r="L10" s="2"/>
      <c r="M10" s="2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2.75" customHeight="1">
      <c r="A11" s="28"/>
      <c r="B11" s="31"/>
      <c r="C11" s="31"/>
      <c r="D11" s="31"/>
      <c r="E11" s="31"/>
      <c r="F11" s="31"/>
      <c r="G11" s="31"/>
      <c r="H11" s="31"/>
      <c r="I11" s="31"/>
      <c r="J11" s="31"/>
      <c r="K11" s="2"/>
      <c r="L11" s="2"/>
      <c r="M11" s="2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6.5" customHeight="1">
      <c r="A12" s="28"/>
      <c r="B12" s="173" t="s">
        <v>58</v>
      </c>
      <c r="C12" s="173"/>
      <c r="D12" s="173"/>
      <c r="E12" s="173"/>
      <c r="F12" s="173"/>
      <c r="G12" s="173"/>
      <c r="H12" s="173"/>
      <c r="I12" s="173"/>
      <c r="J12" s="173"/>
      <c r="K12" s="2"/>
      <c r="L12" s="2"/>
      <c r="M12" s="2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2.75" customHeight="1">
      <c r="A13" s="28"/>
      <c r="B13" s="30">
        <v>1</v>
      </c>
      <c r="C13" s="174" t="s">
        <v>59</v>
      </c>
      <c r="D13" s="174"/>
      <c r="E13" s="174"/>
      <c r="F13" s="174"/>
      <c r="G13" s="174"/>
      <c r="H13" s="174"/>
      <c r="I13" s="174"/>
      <c r="J13" s="30" t="str">
        <f>B10</f>
        <v>Auxiliar de Cozinha 44 horas</v>
      </c>
      <c r="K13" s="3"/>
      <c r="L13" s="3"/>
      <c r="M13" s="3"/>
      <c r="N13" s="3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2.75" customHeight="1">
      <c r="A14" s="28"/>
      <c r="B14" s="30">
        <v>2</v>
      </c>
      <c r="C14" s="174" t="s">
        <v>60</v>
      </c>
      <c r="D14" s="174"/>
      <c r="E14" s="174"/>
      <c r="F14" s="174"/>
      <c r="G14" s="174"/>
      <c r="H14" s="174"/>
      <c r="I14" s="174"/>
      <c r="J14" s="33" t="s">
        <v>61</v>
      </c>
      <c r="K14" s="3"/>
      <c r="L14" s="3"/>
      <c r="M14" s="3"/>
      <c r="N14" s="3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2.75" customHeight="1">
      <c r="A15" s="28"/>
      <c r="B15" s="30">
        <v>3</v>
      </c>
      <c r="C15" s="174" t="s">
        <v>62</v>
      </c>
      <c r="D15" s="174"/>
      <c r="E15" s="174"/>
      <c r="F15" s="174"/>
      <c r="G15" s="174"/>
      <c r="H15" s="174"/>
      <c r="I15" s="174"/>
      <c r="J15" s="152">
        <v>1086.46</v>
      </c>
      <c r="K15" s="3"/>
      <c r="L15" s="3"/>
      <c r="M15" s="3"/>
      <c r="N15" s="3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24.75" customHeight="1">
      <c r="A16" s="34"/>
      <c r="B16" s="35">
        <v>4</v>
      </c>
      <c r="C16" s="183" t="s">
        <v>63</v>
      </c>
      <c r="D16" s="183"/>
      <c r="E16" s="183"/>
      <c r="F16" s="183"/>
      <c r="G16" s="183"/>
      <c r="H16" s="183"/>
      <c r="I16" s="183"/>
      <c r="J16" s="36" t="s">
        <v>64</v>
      </c>
      <c r="K16" s="37"/>
      <c r="L16" s="37"/>
      <c r="M16" s="37"/>
      <c r="N16" s="37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26.25" customHeight="1">
      <c r="A17" s="34"/>
      <c r="B17" s="35">
        <v>5</v>
      </c>
      <c r="C17" s="183" t="s">
        <v>65</v>
      </c>
      <c r="D17" s="183"/>
      <c r="E17" s="183"/>
      <c r="F17" s="183"/>
      <c r="G17" s="183"/>
      <c r="H17" s="183"/>
      <c r="I17" s="183"/>
      <c r="J17" s="35" t="s">
        <v>66</v>
      </c>
      <c r="K17" s="37"/>
      <c r="L17" s="37"/>
      <c r="M17" s="37"/>
      <c r="N17" s="37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2.75" customHeight="1">
      <c r="A18" s="28"/>
      <c r="B18" s="30">
        <v>6</v>
      </c>
      <c r="C18" s="174" t="s">
        <v>67</v>
      </c>
      <c r="D18" s="174"/>
      <c r="E18" s="174"/>
      <c r="F18" s="174"/>
      <c r="G18" s="174"/>
      <c r="H18" s="174"/>
      <c r="I18" s="174"/>
      <c r="J18" s="38">
        <v>43831</v>
      </c>
      <c r="K18" s="3"/>
      <c r="L18" s="3"/>
      <c r="M18" s="3"/>
      <c r="N18" s="3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6.5" customHeight="1">
      <c r="A19" s="28"/>
      <c r="B19" s="177"/>
      <c r="C19" s="177"/>
      <c r="D19" s="177"/>
      <c r="E19" s="177"/>
      <c r="F19" s="177"/>
      <c r="G19" s="177"/>
      <c r="H19" s="177"/>
      <c r="I19" s="177"/>
      <c r="J19" s="177"/>
      <c r="K19" s="3"/>
      <c r="L19" s="3"/>
      <c r="M19" s="3"/>
      <c r="N19" s="3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6.5" customHeight="1">
      <c r="A20" s="28"/>
      <c r="B20" s="31"/>
      <c r="C20" s="31"/>
      <c r="D20" s="31"/>
      <c r="E20" s="31"/>
      <c r="F20" s="31"/>
      <c r="G20" s="31"/>
      <c r="H20" s="31"/>
      <c r="I20" s="31"/>
      <c r="J20" s="31"/>
      <c r="K20" s="3"/>
      <c r="L20" s="3"/>
      <c r="M20" s="3"/>
      <c r="N20" s="3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6.5" customHeight="1">
      <c r="A21" s="28"/>
      <c r="B21" s="173" t="s">
        <v>68</v>
      </c>
      <c r="C21" s="173"/>
      <c r="D21" s="173"/>
      <c r="E21" s="173"/>
      <c r="F21" s="173"/>
      <c r="G21" s="173"/>
      <c r="H21" s="173"/>
      <c r="I21" s="173"/>
      <c r="J21" s="173"/>
      <c r="K21" s="3"/>
      <c r="L21" s="3"/>
      <c r="M21" s="3"/>
      <c r="N21" s="3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2.75" customHeight="1">
      <c r="A22" s="28"/>
      <c r="B22" s="39">
        <v>1</v>
      </c>
      <c r="C22" s="170" t="s">
        <v>69</v>
      </c>
      <c r="D22" s="170"/>
      <c r="E22" s="170"/>
      <c r="F22" s="170"/>
      <c r="G22" s="170"/>
      <c r="H22" s="170"/>
      <c r="I22" s="39" t="s">
        <v>70</v>
      </c>
      <c r="J22" s="39" t="s">
        <v>71</v>
      </c>
      <c r="K22" s="3"/>
      <c r="L22" s="3"/>
      <c r="M22" s="3"/>
      <c r="N22" s="3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2.75" customHeight="1">
      <c r="A23" s="28"/>
      <c r="B23" s="39" t="s">
        <v>44</v>
      </c>
      <c r="C23" s="174" t="s">
        <v>72</v>
      </c>
      <c r="D23" s="174"/>
      <c r="E23" s="174"/>
      <c r="F23" s="174"/>
      <c r="G23" s="174"/>
      <c r="H23" s="174"/>
      <c r="I23" s="30"/>
      <c r="J23" s="40">
        <f>J15</f>
        <v>1086.46</v>
      </c>
      <c r="K23" s="3"/>
      <c r="L23" s="3"/>
      <c r="M23" s="3"/>
      <c r="N23" s="3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2.75" customHeight="1">
      <c r="A24" s="28"/>
      <c r="B24" s="39" t="s">
        <v>46</v>
      </c>
      <c r="C24" s="174" t="s">
        <v>73</v>
      </c>
      <c r="D24" s="174"/>
      <c r="E24" s="174"/>
      <c r="F24" s="174"/>
      <c r="G24" s="174"/>
      <c r="H24" s="174"/>
      <c r="I24" s="41"/>
      <c r="J24" s="40">
        <f>J23*I24</f>
        <v>0</v>
      </c>
      <c r="K24" s="3"/>
      <c r="L24" s="3"/>
      <c r="M24" s="3"/>
      <c r="N24" s="3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2.75" customHeight="1">
      <c r="A25" s="28"/>
      <c r="B25" s="39" t="s">
        <v>49</v>
      </c>
      <c r="C25" s="174" t="s">
        <v>74</v>
      </c>
      <c r="D25" s="174"/>
      <c r="E25" s="174"/>
      <c r="F25" s="174"/>
      <c r="G25" s="174"/>
      <c r="H25" s="174"/>
      <c r="I25" s="41"/>
      <c r="J25" s="40">
        <v>0</v>
      </c>
      <c r="K25" s="42"/>
      <c r="L25" s="3"/>
      <c r="M25" s="3"/>
      <c r="N25" s="3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2.75" customHeight="1">
      <c r="A26" s="28"/>
      <c r="B26" s="39" t="s">
        <v>51</v>
      </c>
      <c r="C26" s="174" t="s">
        <v>75</v>
      </c>
      <c r="D26" s="174"/>
      <c r="E26" s="174"/>
      <c r="F26" s="174"/>
      <c r="G26" s="174"/>
      <c r="H26" s="174"/>
      <c r="I26" s="41"/>
      <c r="J26" s="40">
        <v>0</v>
      </c>
      <c r="K26" s="3"/>
      <c r="L26" s="3"/>
      <c r="M26" s="3"/>
      <c r="N26" s="3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2.75" customHeight="1">
      <c r="A27" s="28"/>
      <c r="B27" s="39" t="s">
        <v>76</v>
      </c>
      <c r="C27" s="174" t="s">
        <v>77</v>
      </c>
      <c r="D27" s="174"/>
      <c r="E27" s="174"/>
      <c r="F27" s="174"/>
      <c r="G27" s="174"/>
      <c r="H27" s="174"/>
      <c r="I27" s="41"/>
      <c r="J27" s="40">
        <v>0</v>
      </c>
      <c r="K27" s="3"/>
      <c r="L27" s="3"/>
      <c r="M27" s="3"/>
      <c r="N27" s="3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2.75" customHeight="1">
      <c r="A28" s="28"/>
      <c r="B28" s="170" t="s">
        <v>78</v>
      </c>
      <c r="C28" s="170"/>
      <c r="D28" s="170"/>
      <c r="E28" s="170"/>
      <c r="F28" s="170"/>
      <c r="G28" s="170"/>
      <c r="H28" s="170"/>
      <c r="I28" s="170"/>
      <c r="J28" s="43">
        <f>SUM(J23:J27)</f>
        <v>1086.46</v>
      </c>
      <c r="K28" s="44"/>
      <c r="L28" s="3"/>
      <c r="M28" s="3"/>
      <c r="N28" s="3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4.25" customHeight="1">
      <c r="A29" s="28"/>
      <c r="B29" s="45"/>
      <c r="C29" s="45"/>
      <c r="D29" s="45"/>
      <c r="E29" s="45"/>
      <c r="F29" s="45"/>
      <c r="G29" s="45"/>
      <c r="H29" s="45"/>
      <c r="I29" s="45"/>
      <c r="J29" s="46"/>
      <c r="K29" s="3"/>
      <c r="L29" s="3"/>
      <c r="M29" s="3"/>
      <c r="N29" s="3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4.25" customHeight="1">
      <c r="A30" s="28"/>
      <c r="B30" s="45"/>
      <c r="C30" s="45"/>
      <c r="D30" s="45"/>
      <c r="E30" s="45"/>
      <c r="F30" s="45"/>
      <c r="G30" s="45"/>
      <c r="H30" s="45"/>
      <c r="I30" s="45"/>
      <c r="J30" s="46"/>
      <c r="K30" s="3"/>
      <c r="L30" s="3"/>
      <c r="M30" s="3"/>
      <c r="N30" s="3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2.75" customHeight="1">
      <c r="A31" s="28"/>
      <c r="B31" s="173" t="s">
        <v>79</v>
      </c>
      <c r="C31" s="173"/>
      <c r="D31" s="173"/>
      <c r="E31" s="173"/>
      <c r="F31" s="173"/>
      <c r="G31" s="173"/>
      <c r="H31" s="173"/>
      <c r="I31" s="173"/>
      <c r="J31" s="173"/>
      <c r="K31" s="3"/>
      <c r="L31" s="3"/>
      <c r="M31" s="3"/>
      <c r="N31" s="3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2.75" customHeight="1">
      <c r="A32" s="28"/>
      <c r="B32" s="170" t="s">
        <v>80</v>
      </c>
      <c r="C32" s="170"/>
      <c r="D32" s="170"/>
      <c r="E32" s="170"/>
      <c r="F32" s="170"/>
      <c r="G32" s="170"/>
      <c r="H32" s="170"/>
      <c r="I32" s="39" t="s">
        <v>70</v>
      </c>
      <c r="J32" s="39" t="s">
        <v>71</v>
      </c>
      <c r="K32" s="3"/>
      <c r="L32" s="3"/>
      <c r="M32" s="3"/>
      <c r="N32" s="3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2.75" customHeight="1">
      <c r="A33" s="28"/>
      <c r="B33" s="170" t="s">
        <v>81</v>
      </c>
      <c r="C33" s="170"/>
      <c r="D33" s="170"/>
      <c r="E33" s="170"/>
      <c r="F33" s="170"/>
      <c r="G33" s="170"/>
      <c r="H33" s="170"/>
      <c r="I33" s="170"/>
      <c r="J33" s="47">
        <f>J28</f>
        <v>1086.46</v>
      </c>
      <c r="K33" s="3"/>
      <c r="L33" s="3"/>
      <c r="M33" s="3"/>
      <c r="N33" s="3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2.75" customHeight="1">
      <c r="A34" s="28"/>
      <c r="B34" s="39" t="s">
        <v>44</v>
      </c>
      <c r="C34" s="174" t="s">
        <v>82</v>
      </c>
      <c r="D34" s="174"/>
      <c r="E34" s="174"/>
      <c r="F34" s="174"/>
      <c r="G34" s="174"/>
      <c r="H34" s="174"/>
      <c r="I34" s="41">
        <f>(1/12)</f>
        <v>8.3333333333333329E-2</v>
      </c>
      <c r="J34" s="40">
        <f>$J$33*I34</f>
        <v>90.538333333333327</v>
      </c>
      <c r="K34" s="3"/>
      <c r="L34" s="3"/>
      <c r="M34" s="3"/>
      <c r="N34" s="3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2.75" customHeight="1">
      <c r="A35" s="28"/>
      <c r="B35" s="39" t="s">
        <v>46</v>
      </c>
      <c r="C35" s="174" t="s">
        <v>83</v>
      </c>
      <c r="D35" s="174"/>
      <c r="E35" s="174"/>
      <c r="F35" s="174"/>
      <c r="G35" s="174"/>
      <c r="H35" s="174"/>
      <c r="I35" s="41">
        <f>(1/12)+((1/12)/3)</f>
        <v>0.1111111111111111</v>
      </c>
      <c r="J35" s="40">
        <f>$J$33*I35</f>
        <v>120.71777777777777</v>
      </c>
      <c r="K35" s="3"/>
      <c r="L35" s="3"/>
      <c r="M35" s="3"/>
      <c r="N35" s="3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4.25" customHeight="1">
      <c r="A36" s="28"/>
      <c r="B36" s="170" t="s">
        <v>84</v>
      </c>
      <c r="C36" s="170"/>
      <c r="D36" s="170"/>
      <c r="E36" s="170"/>
      <c r="F36" s="170"/>
      <c r="G36" s="170"/>
      <c r="H36" s="170"/>
      <c r="I36" s="48">
        <f>I34+I35</f>
        <v>0.19444444444444442</v>
      </c>
      <c r="J36" s="43">
        <f>SUM(J34:J35)</f>
        <v>211.2561111111111</v>
      </c>
      <c r="K36" s="44"/>
      <c r="L36" s="3"/>
      <c r="M36" s="3"/>
      <c r="N36" s="3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4.25" customHeight="1">
      <c r="A37" s="28"/>
      <c r="B37" s="49"/>
      <c r="C37" s="50"/>
      <c r="D37" s="50"/>
      <c r="E37" s="50"/>
      <c r="F37" s="50"/>
      <c r="G37" s="50"/>
      <c r="H37" s="50"/>
      <c r="I37" s="51"/>
      <c r="J37" s="52"/>
      <c r="K37" s="3"/>
      <c r="L37" s="3"/>
      <c r="M37" s="3"/>
      <c r="N37" s="3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4.25" customHeight="1">
      <c r="A38" s="28"/>
      <c r="B38" s="170" t="s">
        <v>85</v>
      </c>
      <c r="C38" s="170"/>
      <c r="D38" s="170"/>
      <c r="E38" s="170"/>
      <c r="F38" s="170"/>
      <c r="G38" s="170"/>
      <c r="H38" s="170"/>
      <c r="I38" s="39" t="s">
        <v>70</v>
      </c>
      <c r="J38" s="39" t="s">
        <v>71</v>
      </c>
      <c r="K38" s="3"/>
      <c r="L38" s="3"/>
      <c r="M38" s="3"/>
      <c r="N38" s="3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4.25" customHeight="1">
      <c r="A39" s="28"/>
      <c r="B39" s="170" t="s">
        <v>86</v>
      </c>
      <c r="C39" s="170"/>
      <c r="D39" s="170"/>
      <c r="E39" s="170"/>
      <c r="F39" s="170"/>
      <c r="G39" s="170"/>
      <c r="H39" s="170"/>
      <c r="I39" s="170"/>
      <c r="J39" s="53">
        <f>J28+J36</f>
        <v>1297.7161111111111</v>
      </c>
      <c r="K39" s="3"/>
      <c r="L39" s="3"/>
      <c r="M39" s="3"/>
      <c r="N39" s="3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4.25" customHeight="1">
      <c r="A40" s="28"/>
      <c r="B40" s="39" t="s">
        <v>44</v>
      </c>
      <c r="C40" s="174" t="s">
        <v>87</v>
      </c>
      <c r="D40" s="174"/>
      <c r="E40" s="174"/>
      <c r="F40" s="174"/>
      <c r="G40" s="174"/>
      <c r="H40" s="174"/>
      <c r="I40" s="41">
        <v>0.2</v>
      </c>
      <c r="J40" s="40">
        <f t="shared" ref="J40:J47" si="0">$J$39*I40</f>
        <v>259.54322222222225</v>
      </c>
      <c r="K40" s="3"/>
      <c r="L40" s="3"/>
      <c r="M40" s="3"/>
      <c r="N40" s="3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2.75" customHeight="1">
      <c r="A41" s="28"/>
      <c r="B41" s="39" t="s">
        <v>46</v>
      </c>
      <c r="C41" s="174" t="s">
        <v>88</v>
      </c>
      <c r="D41" s="174"/>
      <c r="E41" s="174"/>
      <c r="F41" s="174"/>
      <c r="G41" s="174"/>
      <c r="H41" s="174"/>
      <c r="I41" s="41">
        <v>2.5000000000000001E-2</v>
      </c>
      <c r="J41" s="40">
        <f t="shared" si="0"/>
        <v>32.442902777777782</v>
      </c>
      <c r="K41" s="3"/>
      <c r="L41" s="3"/>
      <c r="M41" s="3"/>
      <c r="N41" s="3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4.25" customHeight="1">
      <c r="A42" s="28"/>
      <c r="B42" s="39" t="s">
        <v>49</v>
      </c>
      <c r="C42" s="174" t="s">
        <v>89</v>
      </c>
      <c r="D42" s="174"/>
      <c r="E42" s="174"/>
      <c r="F42" s="174"/>
      <c r="G42" s="174"/>
      <c r="H42" s="174"/>
      <c r="I42" s="153">
        <v>0</v>
      </c>
      <c r="J42" s="40">
        <f t="shared" si="0"/>
        <v>0</v>
      </c>
      <c r="K42" s="3"/>
      <c r="L42" s="3"/>
      <c r="M42" s="3"/>
      <c r="N42" s="3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2.75" customHeight="1">
      <c r="A43" s="28"/>
      <c r="B43" s="39" t="s">
        <v>51</v>
      </c>
      <c r="C43" s="174" t="s">
        <v>90</v>
      </c>
      <c r="D43" s="174"/>
      <c r="E43" s="174"/>
      <c r="F43" s="174"/>
      <c r="G43" s="174"/>
      <c r="H43" s="174"/>
      <c r="I43" s="41">
        <v>1.4999999999999999E-2</v>
      </c>
      <c r="J43" s="40">
        <f t="shared" si="0"/>
        <v>19.465741666666666</v>
      </c>
      <c r="K43" s="3"/>
      <c r="L43" s="3"/>
      <c r="M43" s="3"/>
      <c r="N43" s="3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4.25" customHeight="1">
      <c r="A44" s="28"/>
      <c r="B44" s="39" t="s">
        <v>76</v>
      </c>
      <c r="C44" s="174" t="s">
        <v>91</v>
      </c>
      <c r="D44" s="174"/>
      <c r="E44" s="174"/>
      <c r="F44" s="174"/>
      <c r="G44" s="174"/>
      <c r="H44" s="174"/>
      <c r="I44" s="41">
        <v>0.01</v>
      </c>
      <c r="J44" s="40">
        <f t="shared" si="0"/>
        <v>12.977161111111112</v>
      </c>
      <c r="K44" s="3"/>
      <c r="L44" s="3"/>
      <c r="M44" s="3"/>
      <c r="N44" s="3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4.25" customHeight="1">
      <c r="A45" s="28"/>
      <c r="B45" s="39" t="s">
        <v>92</v>
      </c>
      <c r="C45" s="174" t="s">
        <v>93</v>
      </c>
      <c r="D45" s="174"/>
      <c r="E45" s="174"/>
      <c r="F45" s="174"/>
      <c r="G45" s="174"/>
      <c r="H45" s="174"/>
      <c r="I45" s="41">
        <v>6.0000000000000001E-3</v>
      </c>
      <c r="J45" s="40">
        <f t="shared" si="0"/>
        <v>7.7862966666666669</v>
      </c>
      <c r="K45" s="3"/>
      <c r="L45" s="3"/>
      <c r="M45" s="3"/>
      <c r="N45" s="3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4.25" customHeight="1">
      <c r="A46" s="28"/>
      <c r="B46" s="39" t="s">
        <v>94</v>
      </c>
      <c r="C46" s="174" t="s">
        <v>95</v>
      </c>
      <c r="D46" s="174"/>
      <c r="E46" s="174"/>
      <c r="F46" s="174"/>
      <c r="G46" s="174"/>
      <c r="H46" s="174"/>
      <c r="I46" s="41">
        <v>2E-3</v>
      </c>
      <c r="J46" s="40">
        <f t="shared" si="0"/>
        <v>2.5954322222222221</v>
      </c>
      <c r="K46" s="3"/>
      <c r="L46" s="3"/>
      <c r="M46" s="3"/>
      <c r="N46" s="3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4.25" customHeight="1">
      <c r="A47" s="28"/>
      <c r="B47" s="39" t="s">
        <v>96</v>
      </c>
      <c r="C47" s="174" t="s">
        <v>97</v>
      </c>
      <c r="D47" s="174"/>
      <c r="E47" s="174"/>
      <c r="F47" s="174"/>
      <c r="G47" s="174"/>
      <c r="H47" s="174"/>
      <c r="I47" s="41">
        <v>0.08</v>
      </c>
      <c r="J47" s="40">
        <f t="shared" si="0"/>
        <v>103.8172888888889</v>
      </c>
      <c r="K47" s="3"/>
      <c r="L47" s="3"/>
      <c r="M47" s="3"/>
      <c r="N47" s="3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4.25" customHeight="1">
      <c r="A48" s="28"/>
      <c r="B48" s="170" t="s">
        <v>98</v>
      </c>
      <c r="C48" s="170"/>
      <c r="D48" s="170"/>
      <c r="E48" s="170"/>
      <c r="F48" s="170"/>
      <c r="G48" s="170"/>
      <c r="H48" s="170"/>
      <c r="I48" s="48">
        <f>SUM(I40:I47)</f>
        <v>0.33800000000000002</v>
      </c>
      <c r="J48" s="43">
        <f>SUM(J40:J47)</f>
        <v>438.62804555555556</v>
      </c>
      <c r="K48" s="44"/>
      <c r="L48" s="3"/>
      <c r="M48" s="3"/>
      <c r="N48" s="3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4.25" customHeight="1">
      <c r="A49" s="28"/>
      <c r="B49" s="2"/>
      <c r="C49" s="45"/>
      <c r="D49" s="45"/>
      <c r="E49" s="45"/>
      <c r="F49" s="45"/>
      <c r="G49" s="45"/>
      <c r="H49" s="45"/>
      <c r="I49" s="54"/>
      <c r="J49" s="55"/>
      <c r="K49" s="44"/>
      <c r="L49" s="3"/>
      <c r="M49" s="3"/>
      <c r="N49" s="3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2.75" customHeight="1">
      <c r="A50" s="28"/>
      <c r="B50" s="170" t="s">
        <v>99</v>
      </c>
      <c r="C50" s="170"/>
      <c r="D50" s="170"/>
      <c r="E50" s="170"/>
      <c r="F50" s="170"/>
      <c r="G50" s="170"/>
      <c r="H50" s="170"/>
      <c r="I50" s="48"/>
      <c r="J50" s="39" t="s">
        <v>71</v>
      </c>
      <c r="K50" s="3"/>
      <c r="L50" s="3"/>
      <c r="M50" s="3"/>
      <c r="N50" s="3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2.75" customHeight="1">
      <c r="A51" s="56"/>
      <c r="B51" s="39" t="s">
        <v>44</v>
      </c>
      <c r="C51" s="174" t="s">
        <v>100</v>
      </c>
      <c r="D51" s="174"/>
      <c r="E51" s="174"/>
      <c r="F51" s="174"/>
      <c r="G51" s="174"/>
      <c r="H51" s="174"/>
      <c r="I51" s="57"/>
      <c r="J51" s="40">
        <f>((26*3.25*2)-(J23*0.06))</f>
        <v>103.8124</v>
      </c>
      <c r="K51" s="58"/>
      <c r="L51" s="58"/>
      <c r="M51" s="58"/>
      <c r="N51" s="58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ht="14.25" customHeight="1">
      <c r="A52" s="28"/>
      <c r="B52" s="39" t="s">
        <v>46</v>
      </c>
      <c r="C52" s="174" t="s">
        <v>101</v>
      </c>
      <c r="D52" s="174"/>
      <c r="E52" s="174"/>
      <c r="F52" s="174"/>
      <c r="G52" s="174"/>
      <c r="H52" s="174"/>
      <c r="I52" s="40"/>
      <c r="J52" s="40">
        <f>I52*22*0.8</f>
        <v>0</v>
      </c>
      <c r="K52" s="142" t="s">
        <v>187</v>
      </c>
      <c r="L52" s="3"/>
      <c r="M52" s="3"/>
      <c r="N52" s="3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4.25" customHeight="1">
      <c r="A53" s="28"/>
      <c r="B53" s="39" t="s">
        <v>49</v>
      </c>
      <c r="C53" s="174" t="s">
        <v>102</v>
      </c>
      <c r="D53" s="174"/>
      <c r="E53" s="174"/>
      <c r="F53" s="174"/>
      <c r="G53" s="174"/>
      <c r="H53" s="174"/>
      <c r="I53" s="40">
        <v>156.44999999999999</v>
      </c>
      <c r="J53" s="40">
        <f>I53-0.78</f>
        <v>155.66999999999999</v>
      </c>
      <c r="K53" s="59" t="s">
        <v>103</v>
      </c>
      <c r="L53" s="3"/>
      <c r="M53" s="3"/>
      <c r="N53" s="3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4.25" customHeight="1">
      <c r="A54" s="28"/>
      <c r="B54" s="39" t="s">
        <v>51</v>
      </c>
      <c r="C54" s="174" t="s">
        <v>104</v>
      </c>
      <c r="D54" s="174"/>
      <c r="E54" s="174"/>
      <c r="F54" s="174"/>
      <c r="G54" s="174"/>
      <c r="H54" s="174"/>
      <c r="I54" s="40"/>
      <c r="J54" s="154">
        <v>0</v>
      </c>
      <c r="K54" s="27"/>
      <c r="L54" s="3"/>
      <c r="M54" s="3"/>
      <c r="N54" s="3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4.25" customHeight="1">
      <c r="A55" s="28"/>
      <c r="B55" s="39" t="s">
        <v>76</v>
      </c>
      <c r="C55" s="174" t="s">
        <v>105</v>
      </c>
      <c r="D55" s="174"/>
      <c r="E55" s="174"/>
      <c r="F55" s="174"/>
      <c r="G55" s="174"/>
      <c r="H55" s="174"/>
      <c r="I55" s="154">
        <v>0</v>
      </c>
      <c r="J55" s="40">
        <f>I55*0.7</f>
        <v>0</v>
      </c>
      <c r="K55" s="59" t="s">
        <v>106</v>
      </c>
      <c r="L55" s="3"/>
      <c r="M55" s="3"/>
      <c r="N55" s="3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4.25" customHeight="1">
      <c r="A56" s="28"/>
      <c r="B56" s="39" t="s">
        <v>92</v>
      </c>
      <c r="C56" s="174" t="s">
        <v>107</v>
      </c>
      <c r="D56" s="174"/>
      <c r="E56" s="174"/>
      <c r="F56" s="174"/>
      <c r="G56" s="174"/>
      <c r="H56" s="174"/>
      <c r="I56" s="154"/>
      <c r="J56" s="40">
        <f>I56</f>
        <v>0</v>
      </c>
      <c r="K56" s="60"/>
      <c r="L56" s="3"/>
      <c r="M56" s="3"/>
      <c r="N56" s="3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4.25" customHeight="1">
      <c r="A57" s="28"/>
      <c r="B57" s="170" t="s">
        <v>108</v>
      </c>
      <c r="C57" s="170"/>
      <c r="D57" s="170"/>
      <c r="E57" s="170"/>
      <c r="F57" s="170"/>
      <c r="G57" s="170"/>
      <c r="H57" s="170"/>
      <c r="I57" s="170"/>
      <c r="J57" s="43">
        <f>SUM(J51:J56)</f>
        <v>259.48239999999998</v>
      </c>
      <c r="K57" s="44"/>
      <c r="L57" s="3"/>
      <c r="M57" s="3"/>
      <c r="N57" s="3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4.25" customHeight="1">
      <c r="A58" s="28"/>
      <c r="B58" s="2"/>
      <c r="C58" s="45"/>
      <c r="D58" s="45"/>
      <c r="E58" s="45"/>
      <c r="F58" s="45"/>
      <c r="G58" s="45"/>
      <c r="H58" s="45"/>
      <c r="I58" s="54"/>
      <c r="J58" s="55"/>
      <c r="K58" s="3"/>
      <c r="L58" s="3"/>
      <c r="M58" s="3"/>
      <c r="N58" s="3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4.25" customHeight="1">
      <c r="A59" s="28"/>
      <c r="B59" s="173" t="s">
        <v>109</v>
      </c>
      <c r="C59" s="173"/>
      <c r="D59" s="173"/>
      <c r="E59" s="173"/>
      <c r="F59" s="173"/>
      <c r="G59" s="173"/>
      <c r="H59" s="173"/>
      <c r="I59" s="173"/>
      <c r="J59" s="173"/>
      <c r="K59" s="3"/>
      <c r="L59" s="3"/>
      <c r="M59" s="3"/>
      <c r="N59" s="3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2.75" customHeight="1">
      <c r="A60" s="28"/>
      <c r="B60" s="170" t="s">
        <v>110</v>
      </c>
      <c r="C60" s="170"/>
      <c r="D60" s="170"/>
      <c r="E60" s="170"/>
      <c r="F60" s="170"/>
      <c r="G60" s="170"/>
      <c r="H60" s="170"/>
      <c r="I60" s="170"/>
      <c r="J60" s="39" t="s">
        <v>71</v>
      </c>
      <c r="K60" s="3"/>
      <c r="L60" s="3"/>
      <c r="M60" s="3"/>
      <c r="N60" s="3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2.75" customHeight="1">
      <c r="A61" s="28"/>
      <c r="B61" s="39" t="s">
        <v>111</v>
      </c>
      <c r="C61" s="174" t="s">
        <v>112</v>
      </c>
      <c r="D61" s="174"/>
      <c r="E61" s="174"/>
      <c r="F61" s="174"/>
      <c r="G61" s="174"/>
      <c r="H61" s="174"/>
      <c r="I61" s="174"/>
      <c r="J61" s="40">
        <f>J36</f>
        <v>211.2561111111111</v>
      </c>
      <c r="K61" s="3"/>
      <c r="L61" s="3"/>
      <c r="M61" s="3"/>
      <c r="N61" s="3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4.25" customHeight="1">
      <c r="A62" s="28"/>
      <c r="B62" s="39" t="s">
        <v>113</v>
      </c>
      <c r="C62" s="174" t="s">
        <v>114</v>
      </c>
      <c r="D62" s="174"/>
      <c r="E62" s="174"/>
      <c r="F62" s="174"/>
      <c r="G62" s="174"/>
      <c r="H62" s="174"/>
      <c r="I62" s="174"/>
      <c r="J62" s="40">
        <f>J48</f>
        <v>438.62804555555556</v>
      </c>
      <c r="K62" s="3"/>
      <c r="L62" s="3"/>
      <c r="M62" s="3"/>
      <c r="N62" s="3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4.25" customHeight="1">
      <c r="A63" s="28"/>
      <c r="B63" s="39" t="s">
        <v>115</v>
      </c>
      <c r="C63" s="174" t="s">
        <v>116</v>
      </c>
      <c r="D63" s="174"/>
      <c r="E63" s="174"/>
      <c r="F63" s="174"/>
      <c r="G63" s="174"/>
      <c r="H63" s="174"/>
      <c r="I63" s="174"/>
      <c r="J63" s="40">
        <f>J57</f>
        <v>259.48239999999998</v>
      </c>
      <c r="K63" s="3"/>
      <c r="L63" s="3"/>
      <c r="M63" s="3"/>
      <c r="N63" s="3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4.25" customHeight="1">
      <c r="A64" s="56"/>
      <c r="B64" s="170" t="s">
        <v>117</v>
      </c>
      <c r="C64" s="170"/>
      <c r="D64" s="170"/>
      <c r="E64" s="170"/>
      <c r="F64" s="170"/>
      <c r="G64" s="170"/>
      <c r="H64" s="170"/>
      <c r="I64" s="170"/>
      <c r="J64" s="43">
        <f>SUM(J61:J63)</f>
        <v>909.36655666666661</v>
      </c>
      <c r="K64" s="44"/>
      <c r="L64" s="58"/>
      <c r="M64" s="58"/>
      <c r="N64" s="58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ht="14.25" customHeight="1">
      <c r="A65" s="28"/>
      <c r="B65" s="181"/>
      <c r="C65" s="181"/>
      <c r="D65" s="181"/>
      <c r="E65" s="181"/>
      <c r="F65" s="181"/>
      <c r="G65" s="181"/>
      <c r="H65" s="181"/>
      <c r="I65" s="181"/>
      <c r="J65" s="181"/>
      <c r="K65" s="3"/>
      <c r="L65" s="3"/>
      <c r="M65" s="3"/>
      <c r="N65" s="3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4.25" customHeight="1">
      <c r="A66" s="28"/>
      <c r="B66" s="61"/>
      <c r="C66" s="61"/>
      <c r="D66" s="61"/>
      <c r="E66" s="61"/>
      <c r="F66" s="61"/>
      <c r="G66" s="61"/>
      <c r="H66" s="61"/>
      <c r="I66" s="61"/>
      <c r="J66" s="61"/>
      <c r="K66" s="3"/>
      <c r="L66" s="3"/>
      <c r="M66" s="3"/>
      <c r="N66" s="3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4.25" customHeight="1">
      <c r="A67" s="28"/>
      <c r="B67" s="173" t="s">
        <v>118</v>
      </c>
      <c r="C67" s="173"/>
      <c r="D67" s="173"/>
      <c r="E67" s="173"/>
      <c r="F67" s="173"/>
      <c r="G67" s="173"/>
      <c r="H67" s="173"/>
      <c r="I67" s="173"/>
      <c r="J67" s="173"/>
      <c r="K67" s="3"/>
      <c r="L67" s="3"/>
      <c r="M67" s="3"/>
      <c r="N67" s="3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4.25" customHeight="1">
      <c r="A68" s="28"/>
      <c r="B68" s="39">
        <v>3</v>
      </c>
      <c r="C68" s="170" t="s">
        <v>119</v>
      </c>
      <c r="D68" s="170"/>
      <c r="E68" s="170"/>
      <c r="F68" s="170"/>
      <c r="G68" s="170"/>
      <c r="H68" s="170"/>
      <c r="I68" s="39" t="s">
        <v>70</v>
      </c>
      <c r="J68" s="39" t="s">
        <v>71</v>
      </c>
      <c r="K68" s="3"/>
      <c r="L68" s="3"/>
      <c r="M68" s="3"/>
      <c r="N68" s="3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4.25" customHeight="1">
      <c r="A69" s="28"/>
      <c r="B69" s="170" t="s">
        <v>81</v>
      </c>
      <c r="C69" s="170"/>
      <c r="D69" s="170"/>
      <c r="E69" s="170"/>
      <c r="F69" s="170"/>
      <c r="G69" s="170"/>
      <c r="H69" s="170"/>
      <c r="I69" s="170"/>
      <c r="J69" s="53">
        <f>J28</f>
        <v>1086.46</v>
      </c>
      <c r="K69" s="3"/>
      <c r="L69" s="3"/>
      <c r="M69" s="3"/>
      <c r="N69" s="3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4.25" customHeight="1">
      <c r="A70" s="28"/>
      <c r="B70" s="39" t="s">
        <v>44</v>
      </c>
      <c r="C70" s="174" t="s">
        <v>120</v>
      </c>
      <c r="D70" s="174"/>
      <c r="E70" s="174"/>
      <c r="F70" s="174"/>
      <c r="G70" s="174"/>
      <c r="H70" s="174"/>
      <c r="I70" s="41">
        <f>((1/12)*0.05)</f>
        <v>4.1666666666666666E-3</v>
      </c>
      <c r="J70" s="40">
        <f>$J$69*I70</f>
        <v>4.5269166666666667</v>
      </c>
      <c r="K70" s="44"/>
      <c r="L70" s="3"/>
      <c r="M70" s="3"/>
      <c r="N70" s="3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4.25" customHeight="1">
      <c r="A71" s="28"/>
      <c r="B71" s="39" t="s">
        <v>46</v>
      </c>
      <c r="C71" s="174" t="s">
        <v>121</v>
      </c>
      <c r="D71" s="174"/>
      <c r="E71" s="174"/>
      <c r="F71" s="174"/>
      <c r="G71" s="174"/>
      <c r="H71" s="174"/>
      <c r="I71" s="41">
        <f>I70*0.08</f>
        <v>3.3333333333333332E-4</v>
      </c>
      <c r="J71" s="40">
        <f>$J$69*I71</f>
        <v>0.36215333333333333</v>
      </c>
      <c r="K71" s="44"/>
      <c r="L71" s="3"/>
      <c r="M71" s="3"/>
      <c r="N71" s="3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4.25" customHeight="1">
      <c r="A72" s="28"/>
      <c r="B72" s="39" t="s">
        <v>49</v>
      </c>
      <c r="C72" s="174" t="s">
        <v>122</v>
      </c>
      <c r="D72" s="174"/>
      <c r="E72" s="174"/>
      <c r="F72" s="174"/>
      <c r="G72" s="174"/>
      <c r="H72" s="174"/>
      <c r="I72" s="41">
        <f>(7/30)/12</f>
        <v>1.9444444444444445E-2</v>
      </c>
      <c r="J72" s="40">
        <f>$J$69*I72</f>
        <v>21.125611111111112</v>
      </c>
      <c r="K72" s="62" t="s">
        <v>123</v>
      </c>
      <c r="L72" s="3"/>
      <c r="M72" s="3"/>
      <c r="N72" s="3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4.25" customHeight="1">
      <c r="A73" s="28"/>
      <c r="B73" s="39" t="s">
        <v>51</v>
      </c>
      <c r="C73" s="174" t="s">
        <v>124</v>
      </c>
      <c r="D73" s="174"/>
      <c r="E73" s="174"/>
      <c r="F73" s="174"/>
      <c r="G73" s="174"/>
      <c r="H73" s="174"/>
      <c r="I73" s="41">
        <f>I72*I48</f>
        <v>6.5722222222222224E-3</v>
      </c>
      <c r="J73" s="40">
        <f>$J$69*I73</f>
        <v>7.1404565555555557</v>
      </c>
      <c r="K73" s="63"/>
      <c r="L73" s="3"/>
      <c r="M73" s="3"/>
      <c r="N73" s="3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4.25" customHeight="1">
      <c r="A74" s="3"/>
      <c r="B74" s="39" t="s">
        <v>76</v>
      </c>
      <c r="C74" s="174" t="s">
        <v>125</v>
      </c>
      <c r="D74" s="174"/>
      <c r="E74" s="174"/>
      <c r="F74" s="174"/>
      <c r="G74" s="174"/>
      <c r="H74" s="174"/>
      <c r="I74" s="41">
        <f>(0.4*0.08)</f>
        <v>3.2000000000000001E-2</v>
      </c>
      <c r="J74" s="40">
        <f>$J$69*I74</f>
        <v>34.766719999999999</v>
      </c>
      <c r="K74" s="44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28"/>
      <c r="B75" s="170" t="s">
        <v>126</v>
      </c>
      <c r="C75" s="170"/>
      <c r="D75" s="170"/>
      <c r="E75" s="170"/>
      <c r="F75" s="170"/>
      <c r="G75" s="170"/>
      <c r="H75" s="170"/>
      <c r="I75" s="48">
        <f>SUM(I70:I74)</f>
        <v>6.2516666666666665E-2</v>
      </c>
      <c r="J75" s="43">
        <f>SUM(J70:J74)</f>
        <v>67.921857666666668</v>
      </c>
      <c r="K75" s="44"/>
      <c r="L75" s="3"/>
      <c r="M75" s="3"/>
      <c r="N75" s="3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4.25" customHeight="1">
      <c r="A76" s="56"/>
      <c r="B76" s="180"/>
      <c r="C76" s="180"/>
      <c r="D76" s="180"/>
      <c r="E76" s="180"/>
      <c r="F76" s="180"/>
      <c r="G76" s="180"/>
      <c r="H76" s="180"/>
      <c r="I76" s="180"/>
      <c r="J76" s="180"/>
      <c r="K76" s="58"/>
      <c r="L76" s="58"/>
      <c r="M76" s="58"/>
      <c r="N76" s="58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ht="14.25" customHeight="1">
      <c r="A77" s="56"/>
      <c r="B77" s="45"/>
      <c r="C77" s="45"/>
      <c r="D77" s="45"/>
      <c r="E77" s="45"/>
      <c r="F77" s="45"/>
      <c r="G77" s="45"/>
      <c r="H77" s="45"/>
      <c r="I77" s="45"/>
      <c r="J77" s="45"/>
      <c r="K77" s="58"/>
      <c r="L77" s="58"/>
      <c r="M77" s="58"/>
      <c r="N77" s="58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ht="14.25" customHeight="1">
      <c r="A78" s="28"/>
      <c r="B78" s="173" t="s">
        <v>127</v>
      </c>
      <c r="C78" s="173"/>
      <c r="D78" s="173"/>
      <c r="E78" s="173"/>
      <c r="F78" s="173"/>
      <c r="G78" s="173"/>
      <c r="H78" s="173"/>
      <c r="I78" s="173"/>
      <c r="J78" s="173"/>
      <c r="K78" s="3"/>
      <c r="L78" s="3"/>
      <c r="M78" s="3"/>
      <c r="N78" s="3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4.25" customHeight="1">
      <c r="A79" s="3"/>
      <c r="B79" s="170" t="s">
        <v>128</v>
      </c>
      <c r="C79" s="170"/>
      <c r="D79" s="170"/>
      <c r="E79" s="170"/>
      <c r="F79" s="170"/>
      <c r="G79" s="170"/>
      <c r="H79" s="170"/>
      <c r="I79" s="39" t="s">
        <v>70</v>
      </c>
      <c r="J79" s="39" t="s">
        <v>71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28"/>
      <c r="B80" s="176" t="s">
        <v>81</v>
      </c>
      <c r="C80" s="176"/>
      <c r="D80" s="176"/>
      <c r="E80" s="176"/>
      <c r="F80" s="176"/>
      <c r="G80" s="176"/>
      <c r="H80" s="176"/>
      <c r="I80" s="176"/>
      <c r="J80" s="64">
        <f>J28</f>
        <v>1086.46</v>
      </c>
      <c r="K80" s="3"/>
      <c r="L80" s="3"/>
      <c r="M80" s="3"/>
      <c r="N80" s="3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4.25" customHeight="1">
      <c r="A81" s="28"/>
      <c r="B81" s="39" t="s">
        <v>44</v>
      </c>
      <c r="C81" s="174" t="s">
        <v>129</v>
      </c>
      <c r="D81" s="174"/>
      <c r="E81" s="174"/>
      <c r="F81" s="174"/>
      <c r="G81" s="174"/>
      <c r="H81" s="174"/>
      <c r="I81" s="41">
        <f>I35/12</f>
        <v>9.2592592592592587E-3</v>
      </c>
      <c r="J81" s="40">
        <f t="shared" ref="J81:J86" si="1">$J$80*I81</f>
        <v>10.059814814814814</v>
      </c>
      <c r="K81" s="65"/>
      <c r="L81" s="3"/>
      <c r="M81" s="3"/>
      <c r="N81" s="3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2.75" customHeight="1">
      <c r="A82" s="28"/>
      <c r="B82" s="39" t="s">
        <v>46</v>
      </c>
      <c r="C82" s="174" t="s">
        <v>130</v>
      </c>
      <c r="D82" s="174"/>
      <c r="E82" s="174"/>
      <c r="F82" s="174"/>
      <c r="G82" s="174"/>
      <c r="H82" s="174"/>
      <c r="I82" s="41">
        <f>(5.96/30)*(1/12)</f>
        <v>1.6555555555555553E-2</v>
      </c>
      <c r="J82" s="40">
        <f t="shared" si="1"/>
        <v>17.986948888888886</v>
      </c>
      <c r="K82" s="65"/>
      <c r="L82" s="3"/>
      <c r="M82" s="3"/>
      <c r="N82" s="3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4.25" customHeight="1">
      <c r="A83" s="28"/>
      <c r="B83" s="39" t="s">
        <v>49</v>
      </c>
      <c r="C83" s="174" t="s">
        <v>131</v>
      </c>
      <c r="D83" s="174"/>
      <c r="E83" s="174"/>
      <c r="F83" s="174"/>
      <c r="G83" s="174"/>
      <c r="H83" s="174"/>
      <c r="I83" s="41">
        <f>(5/30)/12*0.015</f>
        <v>2.0833333333333332E-4</v>
      </c>
      <c r="J83" s="40">
        <f t="shared" si="1"/>
        <v>0.22634583333333333</v>
      </c>
      <c r="K83" s="44"/>
      <c r="L83" s="3"/>
      <c r="M83" s="3"/>
      <c r="N83" s="3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2.75" customHeight="1">
      <c r="A84" s="28"/>
      <c r="B84" s="39" t="s">
        <v>51</v>
      </c>
      <c r="C84" s="177" t="s">
        <v>132</v>
      </c>
      <c r="D84" s="177"/>
      <c r="E84" s="177"/>
      <c r="F84" s="177"/>
      <c r="G84" s="177"/>
      <c r="H84" s="177"/>
      <c r="I84" s="41">
        <f>(15/30)/12*0.0078</f>
        <v>3.2499999999999999E-4</v>
      </c>
      <c r="J84" s="40">
        <f t="shared" si="1"/>
        <v>0.35309950000000001</v>
      </c>
      <c r="K84" s="44"/>
      <c r="L84" s="3"/>
      <c r="M84" s="3"/>
      <c r="N84" s="3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4.25" customHeight="1">
      <c r="A85" s="28"/>
      <c r="B85" s="39" t="s">
        <v>76</v>
      </c>
      <c r="C85" s="174" t="s">
        <v>133</v>
      </c>
      <c r="D85" s="174"/>
      <c r="E85" s="174"/>
      <c r="F85" s="174"/>
      <c r="G85" s="174"/>
      <c r="H85" s="174"/>
      <c r="I85" s="41">
        <f>(0.0144*0.1*0.4509*6/12)</f>
        <v>3.2464800000000003E-4</v>
      </c>
      <c r="J85" s="40">
        <f t="shared" si="1"/>
        <v>0.35271706608000003</v>
      </c>
      <c r="K85" s="44"/>
      <c r="L85" s="3"/>
      <c r="M85" s="3"/>
      <c r="N85" s="3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4.25" customHeight="1">
      <c r="A86" s="28"/>
      <c r="B86" s="39" t="s">
        <v>92</v>
      </c>
      <c r="C86" s="178" t="s">
        <v>134</v>
      </c>
      <c r="D86" s="178"/>
      <c r="E86" s="178"/>
      <c r="F86" s="178"/>
      <c r="G86" s="178"/>
      <c r="H86" s="178"/>
      <c r="I86" s="41">
        <f>SUM(I81:I85)*I48</f>
        <v>9.0154050980740738E-3</v>
      </c>
      <c r="J86" s="40">
        <f t="shared" si="1"/>
        <v>9.7948770228535587</v>
      </c>
      <c r="K86" s="44"/>
      <c r="L86" s="3"/>
      <c r="M86" s="3"/>
      <c r="N86" s="3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4.25" customHeight="1">
      <c r="A87" s="56"/>
      <c r="B87" s="170" t="s">
        <v>135</v>
      </c>
      <c r="C87" s="170"/>
      <c r="D87" s="170"/>
      <c r="E87" s="170"/>
      <c r="F87" s="170"/>
      <c r="G87" s="170"/>
      <c r="H87" s="170"/>
      <c r="I87" s="48">
        <f>SUM(I81:I86)</f>
        <v>3.5688201246222219E-2</v>
      </c>
      <c r="J87" s="43">
        <f>SUM(J81:J86)</f>
        <v>38.773803125970588</v>
      </c>
      <c r="K87" s="44"/>
      <c r="L87" s="58"/>
      <c r="M87" s="58"/>
      <c r="N87" s="58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ht="16.5" customHeight="1">
      <c r="A88" s="28"/>
      <c r="B88" s="179"/>
      <c r="C88" s="179"/>
      <c r="D88" s="179"/>
      <c r="E88" s="179"/>
      <c r="F88" s="179"/>
      <c r="G88" s="179"/>
      <c r="H88" s="179"/>
      <c r="I88" s="179"/>
      <c r="J88" s="179"/>
      <c r="K88" s="3"/>
      <c r="L88" s="3"/>
      <c r="M88" s="3"/>
      <c r="N88" s="3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2.75" customHeight="1">
      <c r="A89" s="28"/>
      <c r="B89" s="170" t="s">
        <v>136</v>
      </c>
      <c r="C89" s="170"/>
      <c r="D89" s="170"/>
      <c r="E89" s="170"/>
      <c r="F89" s="170"/>
      <c r="G89" s="170"/>
      <c r="H89" s="170"/>
      <c r="I89" s="39" t="s">
        <v>70</v>
      </c>
      <c r="J89" s="39" t="s">
        <v>71</v>
      </c>
      <c r="K89" s="3"/>
      <c r="L89" s="3"/>
      <c r="M89" s="3"/>
      <c r="N89" s="3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2.75" customHeight="1">
      <c r="A90" s="28"/>
      <c r="B90" s="171" t="s">
        <v>81</v>
      </c>
      <c r="C90" s="171"/>
      <c r="D90" s="171"/>
      <c r="E90" s="171"/>
      <c r="F90" s="171"/>
      <c r="G90" s="171"/>
      <c r="H90" s="171"/>
      <c r="I90" s="171"/>
      <c r="J90" s="66">
        <f>J28</f>
        <v>1086.46</v>
      </c>
      <c r="K90" s="3"/>
      <c r="L90" s="3"/>
      <c r="M90" s="3"/>
      <c r="N90" s="3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2.75" customHeight="1">
      <c r="A91" s="28"/>
      <c r="B91" s="39" t="s">
        <v>44</v>
      </c>
      <c r="C91" s="174" t="s">
        <v>137</v>
      </c>
      <c r="D91" s="174"/>
      <c r="E91" s="174"/>
      <c r="F91" s="174"/>
      <c r="G91" s="174"/>
      <c r="H91" s="174"/>
      <c r="I91" s="41"/>
      <c r="J91" s="40">
        <v>0</v>
      </c>
      <c r="K91" s="3"/>
      <c r="L91" s="3"/>
      <c r="M91" s="3"/>
      <c r="N91" s="3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4.25" customHeight="1">
      <c r="A92" s="28"/>
      <c r="B92" s="170" t="s">
        <v>138</v>
      </c>
      <c r="C92" s="170"/>
      <c r="D92" s="170"/>
      <c r="E92" s="170"/>
      <c r="F92" s="170"/>
      <c r="G92" s="170"/>
      <c r="H92" s="170"/>
      <c r="I92" s="48"/>
      <c r="J92" s="43">
        <f>J91</f>
        <v>0</v>
      </c>
      <c r="K92" s="44"/>
      <c r="L92" s="3"/>
      <c r="M92" s="3"/>
      <c r="N92" s="3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6.5" customHeight="1">
      <c r="A93" s="28"/>
      <c r="B93" s="67"/>
      <c r="C93" s="67"/>
      <c r="D93" s="67"/>
      <c r="E93" s="67"/>
      <c r="F93" s="67"/>
      <c r="G93" s="67"/>
      <c r="H93" s="67"/>
      <c r="I93" s="67"/>
      <c r="J93" s="67"/>
      <c r="K93" s="3"/>
      <c r="L93" s="3"/>
      <c r="M93" s="3"/>
      <c r="N93" s="3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4.25" customHeight="1">
      <c r="A94" s="28"/>
      <c r="B94" s="173" t="s">
        <v>139</v>
      </c>
      <c r="C94" s="173"/>
      <c r="D94" s="173"/>
      <c r="E94" s="173"/>
      <c r="F94" s="173"/>
      <c r="G94" s="173"/>
      <c r="H94" s="173"/>
      <c r="I94" s="173"/>
      <c r="J94" s="173"/>
      <c r="K94" s="3"/>
      <c r="L94" s="3"/>
      <c r="M94" s="3"/>
      <c r="N94" s="3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2.75" customHeight="1">
      <c r="A95" s="28"/>
      <c r="B95" s="170" t="s">
        <v>140</v>
      </c>
      <c r="C95" s="170"/>
      <c r="D95" s="170"/>
      <c r="E95" s="170"/>
      <c r="F95" s="170"/>
      <c r="G95" s="170"/>
      <c r="H95" s="170"/>
      <c r="I95" s="170"/>
      <c r="J95" s="39" t="s">
        <v>71</v>
      </c>
      <c r="K95" s="3"/>
      <c r="L95" s="3"/>
      <c r="M95" s="3"/>
      <c r="N95" s="3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2.75" customHeight="1">
      <c r="A96" s="28"/>
      <c r="B96" s="39" t="s">
        <v>141</v>
      </c>
      <c r="C96" s="174" t="s">
        <v>130</v>
      </c>
      <c r="D96" s="174"/>
      <c r="E96" s="174"/>
      <c r="F96" s="174"/>
      <c r="G96" s="174"/>
      <c r="H96" s="174"/>
      <c r="I96" s="174"/>
      <c r="J96" s="40">
        <f>J87</f>
        <v>38.773803125970588</v>
      </c>
      <c r="K96" s="3"/>
      <c r="L96" s="3"/>
      <c r="M96" s="3"/>
      <c r="N96" s="3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4.25" customHeight="1">
      <c r="A97" s="28"/>
      <c r="B97" s="39" t="s">
        <v>142</v>
      </c>
      <c r="C97" s="174" t="s">
        <v>143</v>
      </c>
      <c r="D97" s="174"/>
      <c r="E97" s="174"/>
      <c r="F97" s="174"/>
      <c r="G97" s="174"/>
      <c r="H97" s="174"/>
      <c r="I97" s="174"/>
      <c r="J97" s="40">
        <f>J92</f>
        <v>0</v>
      </c>
      <c r="K97" s="3"/>
      <c r="L97" s="3"/>
      <c r="M97" s="3"/>
      <c r="N97" s="3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4.25" customHeight="1">
      <c r="A98" s="56"/>
      <c r="B98" s="170" t="s">
        <v>144</v>
      </c>
      <c r="C98" s="170"/>
      <c r="D98" s="170"/>
      <c r="E98" s="170"/>
      <c r="F98" s="170"/>
      <c r="G98" s="170"/>
      <c r="H98" s="170"/>
      <c r="I98" s="170"/>
      <c r="J98" s="43">
        <f>SUM(J96:J97)</f>
        <v>38.773803125970588</v>
      </c>
      <c r="K98" s="44"/>
      <c r="L98" s="58"/>
      <c r="M98" s="58"/>
      <c r="N98" s="58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ht="16.5" customHeight="1">
      <c r="A99" s="28"/>
      <c r="B99" s="67"/>
      <c r="C99" s="67"/>
      <c r="D99" s="67"/>
      <c r="E99" s="67"/>
      <c r="F99" s="67"/>
      <c r="G99" s="67"/>
      <c r="H99" s="67"/>
      <c r="I99" s="67"/>
      <c r="J99" s="67"/>
      <c r="K99" s="3"/>
      <c r="L99" s="3"/>
      <c r="M99" s="3"/>
      <c r="N99" s="3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6.5" customHeight="1">
      <c r="A100" s="28"/>
      <c r="B100" s="67"/>
      <c r="C100" s="67"/>
      <c r="D100" s="67"/>
      <c r="E100" s="67"/>
      <c r="F100" s="67"/>
      <c r="G100" s="67"/>
      <c r="H100" s="67"/>
      <c r="I100" s="67"/>
      <c r="J100" s="67"/>
      <c r="K100" s="3"/>
      <c r="L100" s="3"/>
      <c r="M100" s="3"/>
      <c r="N100" s="3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4.25" customHeight="1">
      <c r="A101" s="28"/>
      <c r="B101" s="173" t="s">
        <v>145</v>
      </c>
      <c r="C101" s="173"/>
      <c r="D101" s="173"/>
      <c r="E101" s="173"/>
      <c r="F101" s="173"/>
      <c r="G101" s="173"/>
      <c r="H101" s="173"/>
      <c r="I101" s="173"/>
      <c r="J101" s="173"/>
      <c r="K101" s="3"/>
      <c r="L101" s="3"/>
      <c r="M101" s="3"/>
      <c r="N101" s="3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4.25" customHeight="1">
      <c r="A102" s="28"/>
      <c r="B102" s="39">
        <v>5</v>
      </c>
      <c r="C102" s="170" t="s">
        <v>146</v>
      </c>
      <c r="D102" s="170"/>
      <c r="E102" s="170"/>
      <c r="F102" s="170"/>
      <c r="G102" s="170"/>
      <c r="H102" s="170"/>
      <c r="I102" s="39"/>
      <c r="J102" s="39" t="s">
        <v>71</v>
      </c>
      <c r="K102" s="3"/>
      <c r="L102" s="3"/>
      <c r="M102" s="3"/>
      <c r="N102" s="3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4.25" customHeight="1">
      <c r="A103" s="28"/>
      <c r="B103" s="39" t="s">
        <v>44</v>
      </c>
      <c r="C103" s="174" t="s">
        <v>147</v>
      </c>
      <c r="D103" s="174"/>
      <c r="E103" s="174"/>
      <c r="F103" s="174"/>
      <c r="G103" s="174"/>
      <c r="H103" s="174"/>
      <c r="I103" s="40"/>
      <c r="J103" s="40">
        <f>'Uniforme-EPI'!F9</f>
        <v>0</v>
      </c>
      <c r="K103" s="3"/>
      <c r="L103" s="3"/>
      <c r="M103" s="3"/>
      <c r="N103" s="3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4.25" customHeight="1">
      <c r="A104" s="28"/>
      <c r="B104" s="39" t="s">
        <v>46</v>
      </c>
      <c r="C104" s="174" t="s">
        <v>148</v>
      </c>
      <c r="D104" s="174"/>
      <c r="E104" s="174"/>
      <c r="F104" s="174"/>
      <c r="G104" s="174"/>
      <c r="H104" s="174"/>
      <c r="I104" s="68"/>
      <c r="J104" s="40">
        <v>0</v>
      </c>
      <c r="K104" s="3"/>
      <c r="L104" s="3"/>
      <c r="M104" s="3"/>
      <c r="N104" s="3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2.75" customHeight="1">
      <c r="A105" s="28"/>
      <c r="B105" s="69" t="s">
        <v>49</v>
      </c>
      <c r="C105" s="174" t="s">
        <v>149</v>
      </c>
      <c r="D105" s="174"/>
      <c r="E105" s="174"/>
      <c r="F105" s="174"/>
      <c r="G105" s="174"/>
      <c r="H105" s="174"/>
      <c r="I105" s="70"/>
      <c r="J105" s="40">
        <f>'Uniforme-EPI'!F18</f>
        <v>0</v>
      </c>
      <c r="K105" s="3"/>
      <c r="L105" s="3"/>
      <c r="M105" s="3"/>
      <c r="N105" s="3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4.25" customHeight="1">
      <c r="A106" s="28"/>
      <c r="B106" s="69" t="s">
        <v>51</v>
      </c>
      <c r="C106" s="174" t="s">
        <v>150</v>
      </c>
      <c r="D106" s="174"/>
      <c r="E106" s="174"/>
      <c r="F106" s="174"/>
      <c r="G106" s="174"/>
      <c r="H106" s="174"/>
      <c r="I106" s="70"/>
      <c r="J106" s="40">
        <v>0</v>
      </c>
      <c r="K106" s="3"/>
      <c r="L106" s="3"/>
      <c r="M106" s="3"/>
      <c r="N106" s="3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4.25" customHeight="1">
      <c r="A107" s="28"/>
      <c r="B107" s="170" t="s">
        <v>151</v>
      </c>
      <c r="C107" s="170"/>
      <c r="D107" s="170"/>
      <c r="E107" s="170"/>
      <c r="F107" s="170"/>
      <c r="G107" s="170"/>
      <c r="H107" s="170"/>
      <c r="I107" s="71"/>
      <c r="J107" s="43">
        <f>SUM(J103:J106)</f>
        <v>0</v>
      </c>
      <c r="K107" s="3"/>
      <c r="L107" s="3"/>
      <c r="M107" s="3"/>
      <c r="N107" s="3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6.5" customHeight="1">
      <c r="A108" s="28"/>
      <c r="B108" s="175"/>
      <c r="C108" s="175"/>
      <c r="D108" s="175"/>
      <c r="E108" s="175"/>
      <c r="F108" s="175"/>
      <c r="G108" s="175"/>
      <c r="H108" s="175"/>
      <c r="I108" s="175"/>
      <c r="J108" s="175"/>
      <c r="K108" s="3"/>
      <c r="L108" s="3"/>
      <c r="M108" s="3"/>
      <c r="N108" s="3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6.5" customHeight="1">
      <c r="A109" s="28"/>
      <c r="B109" s="67"/>
      <c r="C109" s="67"/>
      <c r="D109" s="67"/>
      <c r="E109" s="67"/>
      <c r="F109" s="67"/>
      <c r="G109" s="67"/>
      <c r="H109" s="67"/>
      <c r="I109" s="67"/>
      <c r="J109" s="67"/>
      <c r="K109" s="3"/>
      <c r="L109" s="3"/>
      <c r="M109" s="3"/>
      <c r="N109" s="3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4.25" customHeight="1">
      <c r="A110" s="28"/>
      <c r="B110" s="173" t="s">
        <v>152</v>
      </c>
      <c r="C110" s="173"/>
      <c r="D110" s="173"/>
      <c r="E110" s="173"/>
      <c r="F110" s="173"/>
      <c r="G110" s="173"/>
      <c r="H110" s="173"/>
      <c r="I110" s="173"/>
      <c r="J110" s="173"/>
      <c r="K110" s="44"/>
      <c r="L110" s="65"/>
      <c r="M110" s="65"/>
      <c r="N110" s="3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4.25" customHeight="1">
      <c r="A111" s="28"/>
      <c r="B111" s="39">
        <v>6</v>
      </c>
      <c r="C111" s="170" t="s">
        <v>153</v>
      </c>
      <c r="D111" s="170"/>
      <c r="E111" s="170"/>
      <c r="F111" s="170"/>
      <c r="G111" s="170"/>
      <c r="H111" s="170"/>
      <c r="I111" s="39" t="s">
        <v>70</v>
      </c>
      <c r="J111" s="39" t="s">
        <v>71</v>
      </c>
      <c r="K111" s="44"/>
      <c r="L111" s="3"/>
      <c r="M111" s="3"/>
      <c r="N111" s="3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2.75" customHeight="1">
      <c r="A112" s="28"/>
      <c r="B112" s="39" t="s">
        <v>44</v>
      </c>
      <c r="C112" s="174" t="s">
        <v>154</v>
      </c>
      <c r="D112" s="174"/>
      <c r="E112" s="174"/>
      <c r="F112" s="174"/>
      <c r="G112" s="174"/>
      <c r="H112" s="174"/>
      <c r="I112" s="153">
        <v>0</v>
      </c>
      <c r="J112" s="40">
        <f>J129*I112</f>
        <v>0</v>
      </c>
      <c r="K112" s="72"/>
      <c r="L112" s="31"/>
      <c r="M112" s="31"/>
      <c r="N112" s="44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4.25" customHeight="1">
      <c r="A113" s="28"/>
      <c r="B113" s="39" t="s">
        <v>46</v>
      </c>
      <c r="C113" s="174" t="s">
        <v>155</v>
      </c>
      <c r="D113" s="174"/>
      <c r="E113" s="174"/>
      <c r="F113" s="174"/>
      <c r="G113" s="174"/>
      <c r="H113" s="174"/>
      <c r="I113" s="153">
        <v>0</v>
      </c>
      <c r="J113" s="40">
        <f>(J129+J112)*I113</f>
        <v>0</v>
      </c>
      <c r="K113" s="72"/>
      <c r="L113" s="31"/>
      <c r="M113" s="31"/>
      <c r="N113" s="3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4.25" customHeight="1">
      <c r="A114" s="28"/>
      <c r="B114" s="39" t="s">
        <v>49</v>
      </c>
      <c r="C114" s="170" t="s">
        <v>156</v>
      </c>
      <c r="D114" s="170"/>
      <c r="E114" s="170"/>
      <c r="F114" s="170"/>
      <c r="G114" s="170"/>
      <c r="H114" s="170"/>
      <c r="I114" s="41"/>
      <c r="J114" s="40"/>
      <c r="K114" s="31"/>
      <c r="L114" s="31"/>
      <c r="M114" s="31"/>
      <c r="N114" s="3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4.25" customHeight="1">
      <c r="A115" s="28"/>
      <c r="B115" s="39" t="s">
        <v>157</v>
      </c>
      <c r="C115" s="174" t="s">
        <v>158</v>
      </c>
      <c r="D115" s="174"/>
      <c r="E115" s="174"/>
      <c r="F115" s="174"/>
      <c r="G115" s="174"/>
      <c r="H115" s="174"/>
      <c r="I115" s="153">
        <v>0</v>
      </c>
      <c r="J115" s="40">
        <f>(($J$129+$J$112+$J$113)/(1-($I$115+$I$116+$I$117))*I115)</f>
        <v>0</v>
      </c>
      <c r="K115" s="72"/>
      <c r="L115" s="44"/>
      <c r="M115" s="3"/>
      <c r="N115" s="3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4.25" customHeight="1">
      <c r="A116" s="28"/>
      <c r="B116" s="39" t="s">
        <v>159</v>
      </c>
      <c r="C116" s="174" t="s">
        <v>160</v>
      </c>
      <c r="D116" s="174"/>
      <c r="E116" s="174"/>
      <c r="F116" s="174"/>
      <c r="G116" s="174"/>
      <c r="H116" s="174"/>
      <c r="I116" s="153">
        <v>0</v>
      </c>
      <c r="J116" s="40">
        <f>(($J$129+$J$112+$J$113)/(1-($I$115+$I$116+$I$117))*I116)</f>
        <v>0</v>
      </c>
      <c r="K116" s="44"/>
      <c r="L116" s="44"/>
      <c r="M116" s="3"/>
      <c r="N116" s="3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4.25" customHeight="1">
      <c r="A117" s="28"/>
      <c r="B117" s="39" t="s">
        <v>161</v>
      </c>
      <c r="C117" s="174" t="s">
        <v>162</v>
      </c>
      <c r="D117" s="174"/>
      <c r="E117" s="174"/>
      <c r="F117" s="174"/>
      <c r="G117" s="174"/>
      <c r="H117" s="174"/>
      <c r="I117" s="41">
        <v>0.03</v>
      </c>
      <c r="J117" s="40">
        <f>(($J$129+$J$112+$J$113)/(1-($I$115+$I$116+$I$117))*I117)</f>
        <v>65.026460333792897</v>
      </c>
      <c r="K117" s="44"/>
      <c r="L117" s="44"/>
      <c r="M117" s="3"/>
      <c r="N117" s="3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4.25" customHeight="1">
      <c r="A118" s="28"/>
      <c r="B118" s="39" t="s">
        <v>51</v>
      </c>
      <c r="C118" s="174" t="s">
        <v>150</v>
      </c>
      <c r="D118" s="174"/>
      <c r="E118" s="174"/>
      <c r="F118" s="174"/>
      <c r="G118" s="174"/>
      <c r="H118" s="174"/>
      <c r="I118" s="41"/>
      <c r="J118" s="40"/>
      <c r="K118" s="44"/>
      <c r="L118" s="44"/>
      <c r="M118" s="3"/>
      <c r="N118" s="3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4.25" customHeight="1">
      <c r="A119" s="28"/>
      <c r="B119" s="170" t="s">
        <v>163</v>
      </c>
      <c r="C119" s="170"/>
      <c r="D119" s="170"/>
      <c r="E119" s="170"/>
      <c r="F119" s="170"/>
      <c r="G119" s="170"/>
      <c r="H119" s="170"/>
      <c r="I119" s="73">
        <f>SUM(I112:I118)</f>
        <v>0.03</v>
      </c>
      <c r="J119" s="43">
        <f>(SUM(J112:J118))</f>
        <v>65.026460333792897</v>
      </c>
      <c r="K119" s="44"/>
      <c r="L119" s="3"/>
      <c r="M119" s="3"/>
      <c r="N119" s="3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4.25" customHeight="1">
      <c r="A120" s="3"/>
      <c r="B120" s="45"/>
      <c r="C120" s="45"/>
      <c r="D120" s="45"/>
      <c r="E120" s="45"/>
      <c r="F120" s="45"/>
      <c r="G120" s="45"/>
      <c r="H120" s="45"/>
      <c r="I120" s="74"/>
      <c r="J120" s="47"/>
      <c r="K120" s="44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45"/>
      <c r="C121" s="45"/>
      <c r="D121" s="45"/>
      <c r="E121" s="45"/>
      <c r="F121" s="45"/>
      <c r="G121" s="45"/>
      <c r="H121" s="45"/>
      <c r="I121" s="74"/>
      <c r="J121" s="47"/>
      <c r="K121" s="44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28"/>
      <c r="B122" s="173" t="s">
        <v>164</v>
      </c>
      <c r="C122" s="173"/>
      <c r="D122" s="173"/>
      <c r="E122" s="173"/>
      <c r="F122" s="173"/>
      <c r="G122" s="173"/>
      <c r="H122" s="173"/>
      <c r="I122" s="173"/>
      <c r="J122" s="173"/>
      <c r="K122" s="3"/>
      <c r="L122" s="3"/>
      <c r="M122" s="3"/>
      <c r="N122" s="3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4.25" customHeight="1">
      <c r="A123" s="28"/>
      <c r="B123" s="170" t="s">
        <v>165</v>
      </c>
      <c r="C123" s="170"/>
      <c r="D123" s="170"/>
      <c r="E123" s="170"/>
      <c r="F123" s="170"/>
      <c r="G123" s="170"/>
      <c r="H123" s="170"/>
      <c r="I123" s="170"/>
      <c r="J123" s="39" t="s">
        <v>71</v>
      </c>
      <c r="K123" s="3"/>
      <c r="L123" s="3"/>
      <c r="M123" s="3"/>
      <c r="N123" s="3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4.25" customHeight="1">
      <c r="A124" s="28"/>
      <c r="B124" s="39" t="s">
        <v>44</v>
      </c>
      <c r="C124" s="174" t="str">
        <f>B21</f>
        <v>MÓDULO 1 - COMPOSIÇÃO DA REMUNERAÇÃO</v>
      </c>
      <c r="D124" s="174"/>
      <c r="E124" s="174"/>
      <c r="F124" s="174"/>
      <c r="G124" s="174"/>
      <c r="H124" s="174"/>
      <c r="I124" s="174"/>
      <c r="J124" s="40">
        <f>J28</f>
        <v>1086.46</v>
      </c>
      <c r="K124" s="44"/>
      <c r="L124" s="44"/>
      <c r="M124" s="3"/>
      <c r="N124" s="3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2.75" customHeight="1">
      <c r="A125" s="28"/>
      <c r="B125" s="39" t="s">
        <v>46</v>
      </c>
      <c r="C125" s="174" t="str">
        <f>B31</f>
        <v>MÓDULO 2 – ENCARGOS E BENEFÍCIOS ANUAIS, MENSAIS E DIÁRIOS</v>
      </c>
      <c r="D125" s="174"/>
      <c r="E125" s="174"/>
      <c r="F125" s="174"/>
      <c r="G125" s="174"/>
      <c r="H125" s="174"/>
      <c r="I125" s="174"/>
      <c r="J125" s="40">
        <f>J64</f>
        <v>909.36655666666661</v>
      </c>
      <c r="K125" s="3"/>
      <c r="L125" s="44"/>
      <c r="M125" s="3"/>
      <c r="N125" s="3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4.25" customHeight="1">
      <c r="A126" s="28"/>
      <c r="B126" s="39" t="s">
        <v>49</v>
      </c>
      <c r="C126" s="174" t="str">
        <f>B67</f>
        <v>MÓDULO 3 – PROVISÃO PARA RESCISÃO</v>
      </c>
      <c r="D126" s="174"/>
      <c r="E126" s="174"/>
      <c r="F126" s="174"/>
      <c r="G126" s="174"/>
      <c r="H126" s="174"/>
      <c r="I126" s="174"/>
      <c r="J126" s="40">
        <f>J75</f>
        <v>67.921857666666668</v>
      </c>
      <c r="K126" s="3"/>
      <c r="L126" s="44"/>
      <c r="M126" s="3"/>
      <c r="N126" s="3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4.25" customHeight="1">
      <c r="A127" s="28"/>
      <c r="B127" s="39" t="s">
        <v>51</v>
      </c>
      <c r="C127" s="174" t="str">
        <f>B78</f>
        <v>MÓDULO 4 – CUSTO DE REPOSIÇÃO DO PROFISSIONAL AUSENTE</v>
      </c>
      <c r="D127" s="174"/>
      <c r="E127" s="174"/>
      <c r="F127" s="174"/>
      <c r="G127" s="174"/>
      <c r="H127" s="174"/>
      <c r="I127" s="174"/>
      <c r="J127" s="40">
        <f>J98</f>
        <v>38.773803125970588</v>
      </c>
      <c r="K127" s="3"/>
      <c r="L127" s="44"/>
      <c r="M127" s="3"/>
      <c r="N127" s="3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4.25" customHeight="1">
      <c r="A128" s="28"/>
      <c r="B128" s="39" t="s">
        <v>76</v>
      </c>
      <c r="C128" s="174" t="str">
        <f>B101</f>
        <v>MÓDULO 5 – INSUMOS DIVERSOS</v>
      </c>
      <c r="D128" s="174"/>
      <c r="E128" s="174"/>
      <c r="F128" s="174"/>
      <c r="G128" s="174"/>
      <c r="H128" s="174"/>
      <c r="I128" s="174"/>
      <c r="J128" s="40">
        <f>J107</f>
        <v>0</v>
      </c>
      <c r="K128" s="3"/>
      <c r="L128" s="44"/>
      <c r="M128" s="3"/>
      <c r="N128" s="3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4.25" customHeight="1">
      <c r="A129" s="28"/>
      <c r="B129" s="39"/>
      <c r="C129" s="170" t="s">
        <v>166</v>
      </c>
      <c r="D129" s="170"/>
      <c r="E129" s="170"/>
      <c r="F129" s="170"/>
      <c r="G129" s="170"/>
      <c r="H129" s="170"/>
      <c r="I129" s="170"/>
      <c r="J129" s="43">
        <f>(SUM(J124:J128))</f>
        <v>2102.5222174593036</v>
      </c>
      <c r="K129" s="3"/>
      <c r="L129" s="44"/>
      <c r="M129" s="3"/>
      <c r="N129" s="3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2.75" customHeight="1">
      <c r="A130" s="28"/>
      <c r="B130" s="39" t="s">
        <v>92</v>
      </c>
      <c r="C130" s="174" t="str">
        <f>B110</f>
        <v>MÓDULO 6 – CUSTOS INDIRETOS, TRIBUTOS E LUCRO</v>
      </c>
      <c r="D130" s="174"/>
      <c r="E130" s="174"/>
      <c r="F130" s="174"/>
      <c r="G130" s="174"/>
      <c r="H130" s="174"/>
      <c r="I130" s="174"/>
      <c r="J130" s="40">
        <f>J119</f>
        <v>65.026460333792897</v>
      </c>
      <c r="K130" s="3"/>
      <c r="L130" s="3"/>
      <c r="M130" s="3"/>
      <c r="N130" s="3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4.25" customHeight="1">
      <c r="A131" s="28"/>
      <c r="B131" s="170" t="s">
        <v>167</v>
      </c>
      <c r="C131" s="170"/>
      <c r="D131" s="170"/>
      <c r="E131" s="170"/>
      <c r="F131" s="170"/>
      <c r="G131" s="170"/>
      <c r="H131" s="170"/>
      <c r="I131" s="170"/>
      <c r="J131" s="43">
        <f>(SUM(J129:J130))</f>
        <v>2167.5486777930964</v>
      </c>
      <c r="K131" s="3"/>
      <c r="L131" s="3"/>
      <c r="M131" s="3"/>
      <c r="N131" s="3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4.25" customHeight="1">
      <c r="A132" s="28"/>
      <c r="B132" s="39"/>
      <c r="C132" s="171" t="s">
        <v>168</v>
      </c>
      <c r="D132" s="171"/>
      <c r="E132" s="171"/>
      <c r="F132" s="171"/>
      <c r="G132" s="171"/>
      <c r="H132" s="171"/>
      <c r="I132" s="39">
        <f>F10</f>
        <v>3</v>
      </c>
      <c r="J132" s="43">
        <f>J131*I132</f>
        <v>6502.6460333792893</v>
      </c>
      <c r="K132" s="3"/>
      <c r="L132" s="3"/>
      <c r="M132" s="3"/>
      <c r="N132" s="3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4.25" customHeight="1">
      <c r="A133" s="28"/>
      <c r="B133" s="31"/>
      <c r="C133" s="31"/>
      <c r="D133" s="31"/>
      <c r="E133" s="31"/>
      <c r="F133" s="31"/>
      <c r="G133" s="31"/>
      <c r="H133" s="31"/>
      <c r="I133" s="31"/>
      <c r="J133" s="75" t="s">
        <v>169</v>
      </c>
      <c r="K133" s="44"/>
      <c r="L133" s="44"/>
      <c r="M133" s="44"/>
      <c r="N133" s="3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2.75" customHeight="1">
      <c r="A134" s="28"/>
      <c r="B134" s="31"/>
      <c r="C134" s="31"/>
      <c r="D134" s="31"/>
      <c r="E134" s="31"/>
      <c r="F134" s="31"/>
      <c r="G134" s="31"/>
      <c r="H134" s="31"/>
      <c r="I134" s="45"/>
      <c r="J134" s="46">
        <f>J131/J28</f>
        <v>1.9950561252076435</v>
      </c>
      <c r="K134" s="44"/>
      <c r="L134" s="3"/>
      <c r="M134" s="3"/>
      <c r="N134" s="3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51" customHeight="1">
      <c r="A135" s="28"/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3"/>
      <c r="M135" s="44"/>
      <c r="N135" s="3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2.75" customHeight="1">
      <c r="A136" s="28"/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3"/>
      <c r="M136" s="3"/>
      <c r="N136" s="3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4.25" customHeight="1">
      <c r="A137" s="28"/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3"/>
      <c r="M137" s="3"/>
      <c r="N137" s="3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4.25" customHeight="1">
      <c r="A138" s="28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3"/>
      <c r="M138" s="3"/>
      <c r="N138" s="3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4.25" customHeight="1">
      <c r="A139" s="28"/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3"/>
      <c r="M139" s="3"/>
      <c r="N139" s="3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4.25" customHeight="1">
      <c r="A140" s="28"/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3"/>
      <c r="M140" s="3"/>
      <c r="N140" s="3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4.25" customHeight="1">
      <c r="A141" s="28"/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3"/>
      <c r="M141" s="3"/>
      <c r="N141" s="3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4.25" customHeight="1">
      <c r="A142" s="28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3"/>
      <c r="M142" s="3"/>
      <c r="N142" s="3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4.25" customHeight="1">
      <c r="A143" s="28"/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3"/>
      <c r="M143" s="3"/>
      <c r="N143" s="3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4.25" customHeight="1">
      <c r="A144" s="28"/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3"/>
      <c r="M144" s="3"/>
      <c r="N144" s="3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4.25" customHeight="1">
      <c r="A145" s="28"/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3"/>
      <c r="M145" s="3"/>
      <c r="N145" s="3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4.25" customHeight="1">
      <c r="A146" s="28"/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3"/>
      <c r="M146" s="3"/>
      <c r="N146" s="3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4.25" customHeight="1">
      <c r="A147" s="28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3"/>
      <c r="M147" s="3"/>
      <c r="N147" s="3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4.25" customHeight="1">
      <c r="A148" s="28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3"/>
      <c r="M148" s="3"/>
      <c r="N148" s="3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4.25" customHeight="1">
      <c r="A149" s="28"/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4.25" customHeight="1">
      <c r="A150" s="28"/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4.2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4.2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4.2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4.2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4.2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4.2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4.2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4.2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4.2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4.2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4.2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4.2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4.2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4.2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4.2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4.2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4.2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4.2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4.2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4.2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4.2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4.2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4.2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4.2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4.2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4.2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4.2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4.2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4.2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4.2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4.2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4.2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4.2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4.2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4.2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4.2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4.2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4.2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4.2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4.2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4.2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4.2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4.2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4.2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4.2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4.2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4.2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4.2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4.2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4.2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4.2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4.2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4.2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4.2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4.2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4.2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4.2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4.2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4.2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4.2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4.2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4.2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4.2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4.2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4.2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4.2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4.2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4.2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4.2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4.2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4.2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4.2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4.2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4.2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4.2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4.2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4.2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4.2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4.2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4.2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4.2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4.2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4.2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4.2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4.2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4.2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4.2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4.2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4.2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4.2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4.2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4.2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4.2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4.2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4.2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4.2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4.2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4.2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4.2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4.2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4.2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4.2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4.2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4.2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4.2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4.2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4.2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4.2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4.2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4.2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4.2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4.2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4.2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4.2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4.2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4.2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4.2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4.2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4.2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4.2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4.2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4.2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4.2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4.2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4.2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4.2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4.2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4.2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4.2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4.2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4.2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4.2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4.2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4.2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4.2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4.2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4.2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4.2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4.2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4.2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4.2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4.2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4.2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4.2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4.2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4.2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4.2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4.2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4.2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4.2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4.2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4.2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4.2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4.2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4.2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4.2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4.2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4.2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4.2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4.2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4.2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4.2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4.2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4.2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4.2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4.2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4.2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4.2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4.2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4.2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4.2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4.2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4.2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4.2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4.2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4.2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4.2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4.2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4.2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4.2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4.2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4.2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4.2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4.2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2.7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2.7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2.7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2.7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2.7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2.7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2.7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2.7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2.7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2.7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2.7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2.7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2.7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2.7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2.7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2.7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2.7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2.7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2.7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2.7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2.7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2.7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2.7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2.7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2.7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2.7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2.7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2.7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2.7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2.7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2.7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2.7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2.7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2.7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2.7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2.7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2.7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2.7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2.7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2.7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2.7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2.7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2.7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2.7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2.7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2.7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2.7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2.7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2.7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2.7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2.7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2.7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2.7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2.7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2.7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2.7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2.7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2.7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2.7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2.7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2.7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2.7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2.7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2.7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2.7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2.7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2.7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2.7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2.7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2.7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2.7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2.7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2.7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2.7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2.7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2.7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2.7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2.7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2.7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2.7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2.7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2.7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2.7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2.7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2.7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2.7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2.7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2.7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2.7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2.7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2.7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2.7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2.7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2.7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2.7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2.7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2.7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2.7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2.7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2.7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2.7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2.7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2.7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2.7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2.7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2.7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2.7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2.7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2.7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2.7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2.7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2.7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2.7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2.7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2.7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2.7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2.7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2.7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2.7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2.7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2.7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2.7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2.7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2.7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2.7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2.7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2.7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2.7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2.7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2.7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2.7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2.7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2.7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2.7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2.7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2.7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2.7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2.7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2.7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2.7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2.7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2.7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2.7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2.7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2.7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2.7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2.7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2.7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2.7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2.7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2.7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2.7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2.7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2.7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2.7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2.7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2.7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2.7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2.7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2.7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2.7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2.7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2.7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2.7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2.7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2.7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2.7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2.7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2.7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2.7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2.7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2.7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2.7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2.7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2.7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2.7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2.7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2.7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2.7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2.7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2.7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2.7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2.7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2.7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2.7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2.7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2.7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2.7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2.7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2.7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2.7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2.7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2.7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2.7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2.7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2.7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2.7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2.7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2.7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2.7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2.7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2.7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2.7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2.7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2.7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2.7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2.7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2.7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2.7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2.7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2.7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2.7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2.7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2.7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2.7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2.7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2.7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2.7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2.7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2.7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2.7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2.7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2.7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2.7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2.7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2.7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2.7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2.7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2.7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2.7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2.7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2.7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2.7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2.7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2.7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2.7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2.7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2.7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2.7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2.7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2.7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2.7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2.7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2.7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2.7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2.7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2.7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2.7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2.7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2.7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2.7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2.7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2.7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2.7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2.7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2.7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2.7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2.7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2.7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2.7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2.7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2.7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2.7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2.7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2.7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2.7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2.7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2.7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2.7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2.7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2.7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2.7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2.7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2.7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2.7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2.7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2.7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2.7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2.7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2.7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2.7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2.7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2.7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2.7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2.7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2.7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2.7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2.7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2.7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2.7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2.7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2.7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2.7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2.7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2.7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2.7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2.7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2.7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2.7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2.7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2.7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2.7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2.7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2.7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2.7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2.7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2.7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2.7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2.7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2.7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2.7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2.7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2.7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2.7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2.7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2.7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2.7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2.7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2.7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2.7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2.7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2.7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2.7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2.7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2.7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2.7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2.7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2.7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2.7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2.7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2.7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2.7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2.7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2.7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2.7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2.7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2.7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2.7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2.7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2.7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2.7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2.7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2.7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2.7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2.7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2.7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2.7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2.7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2.7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2.7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2.7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2.7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2.7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2.7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2.7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2.7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2.7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2.7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2.7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2.7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2.7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2.7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2.7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2.7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2.7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2.7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2.7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2.7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2.7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2.7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2.7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2.7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2.7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2.7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2.7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2.7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2.7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2.7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2.7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2.7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2.7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2.7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2.7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2.7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2.7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2.7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2.7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2.7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2.7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2.7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2.7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2.7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2.7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2.7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2.7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2.7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2.7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2.7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2.7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2.7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2.7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2.7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2.7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2.7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2.7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2.7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2.7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2.7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2.7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2.7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2.7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2.7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2.7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2.7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2.7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2.7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2.7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2.7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2.7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2.7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2.7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2.7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2.7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2.7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2.7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2.7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2.7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2.7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2.7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2.7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2.7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2.7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2.7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2.7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2.7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2.7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2.7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2.7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2.7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2.7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2.7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2.7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2.7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2.7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2.7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2.7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2.7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2.7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2.7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2.7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2.7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2.7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2.7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2.7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2.7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2.7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2.7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2.7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2.7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2.7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2.7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2.7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2.7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2.7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2.7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2.7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2.7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2.7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2.7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2.7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2.7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2.7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2.7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2.7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2.7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2.7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2.7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2.7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2.7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2.7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2.7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2.7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2.7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2.7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2.7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2.7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2.7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2.7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2.7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2.7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2.7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2.7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2.7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2.7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2.7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2.7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2.7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2.7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2.7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2.7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2.7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2.7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2.7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2.7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2.7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2.7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2.7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2.7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2.7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2.7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2.7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2.7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2.7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2.7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2.7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2.7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2.7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2.7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2.7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2.7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2.7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2.7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2.7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2.7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2.7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2.7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2.7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2.7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2.7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2.7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2.7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2.7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2.7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2.7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2.7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2.7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2.7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2.7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2.7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2.7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2.7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2.7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2.7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2.7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2.7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2.7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2.7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2.7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2.7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2.7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2.7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2.7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2.7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2.7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2.7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2.7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2.7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2.7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2.7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2.7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2.7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2.7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2.7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2.7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2.7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2.7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2.7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2.7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2.7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2.7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2.7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2.7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2.7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2.7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2.7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2.7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2.7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2.7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2.7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2.7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2.7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2.7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2.7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2.7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2.7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2.7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2.7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2.7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2.7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2.7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2.7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2.7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2.7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2.7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2.7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2.7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2.7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2.7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2.7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2.7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2.7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2.7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2.7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2.7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2.7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2.7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2.7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2.7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2.7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2.7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2.7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2.7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2.7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2.7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2.7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2.7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2.7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2.7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2.7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2.7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2.7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2.7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2.7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2.7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2.7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2.7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2.7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2.7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2.7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2.7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2.7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2.7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2.7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2.7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2.7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2.7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2.7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2.7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2.7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2.7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2.7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2.7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2.7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2.7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2.7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2.7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2.7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2.7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2.7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2.7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2.7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2.7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2.7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2.7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2.7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2.7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2.75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2.75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2.75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2.75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2.75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2.75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2.75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2.75" customHeight="1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2.75" customHeight="1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2.75" customHeight="1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sheetProtection password="C59B" sheet="1" objects="1" scenarios="1"/>
  <mergeCells count="122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B28:I28"/>
    <mergeCell ref="B31:J31"/>
    <mergeCell ref="B32:H32"/>
    <mergeCell ref="B33:I33"/>
    <mergeCell ref="C34:H34"/>
    <mergeCell ref="C35:H35"/>
    <mergeCell ref="B36:H36"/>
    <mergeCell ref="B38:H38"/>
    <mergeCell ref="B39:I39"/>
    <mergeCell ref="C40:H40"/>
    <mergeCell ref="C41:H41"/>
    <mergeCell ref="C42:H42"/>
    <mergeCell ref="C43:H43"/>
    <mergeCell ref="C44:H44"/>
    <mergeCell ref="C45:H45"/>
    <mergeCell ref="C46:H46"/>
    <mergeCell ref="C47:H47"/>
    <mergeCell ref="B48:H48"/>
    <mergeCell ref="B50:H50"/>
    <mergeCell ref="C51:H51"/>
    <mergeCell ref="C52:H52"/>
    <mergeCell ref="C53:H53"/>
    <mergeCell ref="C54:H54"/>
    <mergeCell ref="C55:H55"/>
    <mergeCell ref="C56:H56"/>
    <mergeCell ref="B57:I57"/>
    <mergeCell ref="B59:J59"/>
    <mergeCell ref="B60:I60"/>
    <mergeCell ref="C61:I61"/>
    <mergeCell ref="C62:I62"/>
    <mergeCell ref="C63:I63"/>
    <mergeCell ref="B64:I64"/>
    <mergeCell ref="B65:J65"/>
    <mergeCell ref="B67:J67"/>
    <mergeCell ref="C68:H68"/>
    <mergeCell ref="B69:I69"/>
    <mergeCell ref="C70:H70"/>
    <mergeCell ref="C71:H71"/>
    <mergeCell ref="C72:H72"/>
    <mergeCell ref="C73:H73"/>
    <mergeCell ref="C74:H74"/>
    <mergeCell ref="B75:H75"/>
    <mergeCell ref="B76:J76"/>
    <mergeCell ref="B78:J78"/>
    <mergeCell ref="B79:H79"/>
    <mergeCell ref="B80:I80"/>
    <mergeCell ref="C81:H81"/>
    <mergeCell ref="C82:H82"/>
    <mergeCell ref="C83:H83"/>
    <mergeCell ref="C84:H84"/>
    <mergeCell ref="C85:H85"/>
    <mergeCell ref="C86:H86"/>
    <mergeCell ref="B87:H87"/>
    <mergeCell ref="B88:J88"/>
    <mergeCell ref="B89:H89"/>
    <mergeCell ref="B90:I90"/>
    <mergeCell ref="C91:H91"/>
    <mergeCell ref="B92:H92"/>
    <mergeCell ref="B94:J94"/>
    <mergeCell ref="B95:I95"/>
    <mergeCell ref="C96:I96"/>
    <mergeCell ref="C97:I97"/>
    <mergeCell ref="B98:I98"/>
    <mergeCell ref="B101:J101"/>
    <mergeCell ref="C102:H102"/>
    <mergeCell ref="C103:H103"/>
    <mergeCell ref="C104:H104"/>
    <mergeCell ref="C105:H105"/>
    <mergeCell ref="C106:H106"/>
    <mergeCell ref="B107:H107"/>
    <mergeCell ref="B108:J108"/>
    <mergeCell ref="B110:J11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B119:H119"/>
    <mergeCell ref="B131:I131"/>
    <mergeCell ref="C132:H132"/>
    <mergeCell ref="B135:K150"/>
    <mergeCell ref="B122:J122"/>
    <mergeCell ref="B123:I123"/>
    <mergeCell ref="C124:I124"/>
    <mergeCell ref="C125:I125"/>
    <mergeCell ref="C126:I126"/>
    <mergeCell ref="C127:I127"/>
    <mergeCell ref="C128:I128"/>
    <mergeCell ref="C129:I129"/>
    <mergeCell ref="C130:I130"/>
  </mergeCells>
  <printOptions horizontalCentered="1"/>
  <pageMargins left="0.70866141732283472" right="0.70866141732283472" top="0.74803149606299213" bottom="0.74803149606299213" header="0" footer="0"/>
  <pageSetup paperSize="9" scale="75" firstPageNumber="0" orientation="landscape" horizontalDpi="300" verticalDpi="300" r:id="rId1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997"/>
  <sheetViews>
    <sheetView showGridLines="0" topLeftCell="A121" workbookViewId="0">
      <selection activeCell="B135" sqref="B135:K150"/>
    </sheetView>
  </sheetViews>
  <sheetFormatPr defaultRowHeight="12.75"/>
  <cols>
    <col min="1" max="1" width="1.42578125" customWidth="1"/>
    <col min="2" max="2" width="8.42578125" customWidth="1"/>
    <col min="3" max="3" width="14.42578125" customWidth="1"/>
    <col min="4" max="4" width="24" customWidth="1"/>
    <col min="5" max="5" width="16.28515625" customWidth="1"/>
    <col min="6" max="6" width="26" customWidth="1"/>
    <col min="7" max="7" width="10.5703125" customWidth="1"/>
    <col min="8" max="8" width="11.28515625" customWidth="1"/>
    <col min="9" max="9" width="10.7109375" customWidth="1"/>
    <col min="10" max="10" width="23" customWidth="1"/>
    <col min="11" max="11" width="24" customWidth="1"/>
    <col min="12" max="12" width="17.7109375" customWidth="1"/>
    <col min="13" max="13" width="18" customWidth="1"/>
    <col min="14" max="14" width="17.5703125" customWidth="1"/>
    <col min="15" max="26" width="7.85546875" customWidth="1"/>
    <col min="27" max="1025" width="14.42578125" customWidth="1"/>
  </cols>
  <sheetData>
    <row r="1" spans="1:26" ht="16.5" customHeight="1">
      <c r="A1" s="28"/>
      <c r="B1" s="29"/>
      <c r="C1" s="29"/>
      <c r="D1" s="29"/>
      <c r="E1" s="184"/>
      <c r="F1" s="184"/>
      <c r="G1" s="29"/>
      <c r="H1" s="184"/>
      <c r="I1" s="184"/>
      <c r="J1" s="184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6.5" customHeight="1">
      <c r="A2" s="28"/>
      <c r="B2" s="173" t="s">
        <v>43</v>
      </c>
      <c r="C2" s="173"/>
      <c r="D2" s="173"/>
      <c r="E2" s="173"/>
      <c r="F2" s="173"/>
      <c r="G2" s="173"/>
      <c r="H2" s="173"/>
      <c r="I2" s="173"/>
      <c r="J2" s="173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6.5" customHeight="1">
      <c r="A3" s="28"/>
      <c r="B3" s="30" t="s">
        <v>44</v>
      </c>
      <c r="C3" s="174" t="s">
        <v>45</v>
      </c>
      <c r="D3" s="174"/>
      <c r="E3" s="174"/>
      <c r="F3" s="174"/>
      <c r="G3" s="174"/>
      <c r="H3" s="174"/>
      <c r="I3" s="174"/>
      <c r="J3" s="151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6.5" customHeight="1">
      <c r="A4" s="28"/>
      <c r="B4" s="30" t="s">
        <v>46</v>
      </c>
      <c r="C4" s="174" t="s">
        <v>47</v>
      </c>
      <c r="D4" s="174"/>
      <c r="E4" s="174"/>
      <c r="F4" s="174"/>
      <c r="G4" s="174"/>
      <c r="H4" s="174"/>
      <c r="I4" s="174"/>
      <c r="J4" s="30" t="s">
        <v>48</v>
      </c>
      <c r="K4" s="2"/>
      <c r="L4" s="2"/>
      <c r="M4" s="2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6.5" customHeight="1">
      <c r="A5" s="28"/>
      <c r="B5" s="30" t="s">
        <v>49</v>
      </c>
      <c r="C5" s="174" t="s">
        <v>50</v>
      </c>
      <c r="D5" s="174"/>
      <c r="E5" s="174"/>
      <c r="F5" s="174"/>
      <c r="G5" s="174"/>
      <c r="H5" s="174"/>
      <c r="I5" s="174"/>
      <c r="J5" s="30">
        <v>2020</v>
      </c>
      <c r="K5" s="2"/>
      <c r="L5" s="2"/>
      <c r="M5" s="2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6.5" customHeight="1">
      <c r="A6" s="28"/>
      <c r="B6" s="30" t="s">
        <v>51</v>
      </c>
      <c r="C6" s="174" t="s">
        <v>52</v>
      </c>
      <c r="D6" s="174"/>
      <c r="E6" s="174"/>
      <c r="F6" s="174"/>
      <c r="G6" s="174"/>
      <c r="H6" s="174"/>
      <c r="I6" s="174"/>
      <c r="J6" s="30">
        <v>12</v>
      </c>
      <c r="K6" s="2"/>
      <c r="L6" s="2"/>
      <c r="M6" s="2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6.5" customHeight="1">
      <c r="A7" s="28"/>
      <c r="B7" s="31"/>
      <c r="C7" s="31"/>
      <c r="D7" s="31"/>
      <c r="E7" s="31"/>
      <c r="F7" s="31"/>
      <c r="G7" s="31"/>
      <c r="H7" s="31"/>
      <c r="I7" s="31"/>
      <c r="J7" s="32">
        <v>15.22</v>
      </c>
      <c r="K7" s="2"/>
      <c r="L7" s="2"/>
      <c r="M7" s="2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2.75" customHeight="1">
      <c r="A8" s="28"/>
      <c r="B8" s="173" t="s">
        <v>53</v>
      </c>
      <c r="C8" s="173"/>
      <c r="D8" s="173"/>
      <c r="E8" s="173"/>
      <c r="F8" s="173"/>
      <c r="G8" s="173"/>
      <c r="H8" s="173"/>
      <c r="I8" s="173"/>
      <c r="J8" s="173"/>
      <c r="K8" s="2"/>
      <c r="L8" s="2"/>
      <c r="M8" s="2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2.75" customHeight="1">
      <c r="A9" s="28"/>
      <c r="B9" s="174" t="s">
        <v>54</v>
      </c>
      <c r="C9" s="174"/>
      <c r="D9" s="174" t="s">
        <v>55</v>
      </c>
      <c r="E9" s="174"/>
      <c r="F9" s="174" t="s">
        <v>56</v>
      </c>
      <c r="G9" s="174"/>
      <c r="H9" s="174"/>
      <c r="I9" s="174"/>
      <c r="J9" s="174"/>
      <c r="K9" s="2"/>
      <c r="L9" s="2"/>
      <c r="M9" s="2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2.75" customHeight="1">
      <c r="A10" s="28"/>
      <c r="B10" s="182" t="s">
        <v>170</v>
      </c>
      <c r="C10" s="182"/>
      <c r="D10" s="174" t="s">
        <v>3</v>
      </c>
      <c r="E10" s="174"/>
      <c r="F10" s="182">
        <v>4</v>
      </c>
      <c r="G10" s="182"/>
      <c r="H10" s="182"/>
      <c r="I10" s="182"/>
      <c r="J10" s="182"/>
      <c r="K10" s="2"/>
      <c r="L10" s="2"/>
      <c r="M10" s="2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2.75" customHeight="1">
      <c r="A11" s="28"/>
      <c r="B11" s="31"/>
      <c r="C11" s="31"/>
      <c r="D11" s="31"/>
      <c r="E11" s="31"/>
      <c r="F11" s="31"/>
      <c r="G11" s="31"/>
      <c r="H11" s="31"/>
      <c r="I11" s="31"/>
      <c r="J11" s="31"/>
      <c r="K11" s="2"/>
      <c r="L11" s="2"/>
      <c r="M11" s="2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6.5" customHeight="1">
      <c r="A12" s="28"/>
      <c r="B12" s="173" t="s">
        <v>58</v>
      </c>
      <c r="C12" s="173"/>
      <c r="D12" s="173"/>
      <c r="E12" s="173"/>
      <c r="F12" s="173"/>
      <c r="G12" s="173"/>
      <c r="H12" s="173"/>
      <c r="I12" s="173"/>
      <c r="J12" s="173"/>
      <c r="K12" s="2"/>
      <c r="L12" s="2"/>
      <c r="M12" s="2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2.75" customHeight="1">
      <c r="A13" s="28"/>
      <c r="B13" s="30">
        <v>1</v>
      </c>
      <c r="C13" s="174" t="s">
        <v>59</v>
      </c>
      <c r="D13" s="174"/>
      <c r="E13" s="174"/>
      <c r="F13" s="174"/>
      <c r="G13" s="174"/>
      <c r="H13" s="174"/>
      <c r="I13" s="174"/>
      <c r="J13" s="30" t="str">
        <f>B10</f>
        <v>Auxiliar de Cozinha 12 x 36</v>
      </c>
      <c r="K13" s="3"/>
      <c r="L13" s="3"/>
      <c r="M13" s="3"/>
      <c r="N13" s="3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2.75" customHeight="1">
      <c r="A14" s="28"/>
      <c r="B14" s="30">
        <v>2</v>
      </c>
      <c r="C14" s="174" t="s">
        <v>60</v>
      </c>
      <c r="D14" s="174"/>
      <c r="E14" s="174"/>
      <c r="F14" s="174"/>
      <c r="G14" s="174"/>
      <c r="H14" s="174"/>
      <c r="I14" s="174"/>
      <c r="J14" s="33" t="s">
        <v>61</v>
      </c>
      <c r="K14" s="3"/>
      <c r="L14" s="3"/>
      <c r="M14" s="3"/>
      <c r="N14" s="3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2.75" customHeight="1">
      <c r="A15" s="28"/>
      <c r="B15" s="30">
        <v>3</v>
      </c>
      <c r="C15" s="174" t="s">
        <v>62</v>
      </c>
      <c r="D15" s="174"/>
      <c r="E15" s="174"/>
      <c r="F15" s="174"/>
      <c r="G15" s="174"/>
      <c r="H15" s="174"/>
      <c r="I15" s="174"/>
      <c r="J15" s="152">
        <v>1086.46</v>
      </c>
      <c r="K15" s="3"/>
      <c r="L15" s="3"/>
      <c r="M15" s="3"/>
      <c r="N15" s="3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24.75" customHeight="1">
      <c r="A16" s="34"/>
      <c r="B16" s="35">
        <v>4</v>
      </c>
      <c r="C16" s="183" t="s">
        <v>63</v>
      </c>
      <c r="D16" s="183"/>
      <c r="E16" s="183"/>
      <c r="F16" s="183"/>
      <c r="G16" s="183"/>
      <c r="H16" s="183"/>
      <c r="I16" s="183"/>
      <c r="J16" s="36" t="s">
        <v>171</v>
      </c>
      <c r="K16" s="37"/>
      <c r="L16" s="37"/>
      <c r="M16" s="37"/>
      <c r="N16" s="37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26.25" customHeight="1">
      <c r="A17" s="34"/>
      <c r="B17" s="35">
        <v>5</v>
      </c>
      <c r="C17" s="183" t="s">
        <v>65</v>
      </c>
      <c r="D17" s="183"/>
      <c r="E17" s="183"/>
      <c r="F17" s="183"/>
      <c r="G17" s="183"/>
      <c r="H17" s="183"/>
      <c r="I17" s="183"/>
      <c r="J17" s="35" t="s">
        <v>66</v>
      </c>
      <c r="K17" s="37"/>
      <c r="L17" s="37"/>
      <c r="M17" s="37"/>
      <c r="N17" s="37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2.75" customHeight="1">
      <c r="A18" s="28"/>
      <c r="B18" s="30">
        <v>6</v>
      </c>
      <c r="C18" s="174" t="s">
        <v>67</v>
      </c>
      <c r="D18" s="174"/>
      <c r="E18" s="174"/>
      <c r="F18" s="174"/>
      <c r="G18" s="174"/>
      <c r="H18" s="174"/>
      <c r="I18" s="174"/>
      <c r="J18" s="38">
        <v>43831</v>
      </c>
      <c r="K18" s="3"/>
      <c r="L18" s="3"/>
      <c r="M18" s="3"/>
      <c r="N18" s="3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6.5" customHeight="1">
      <c r="A19" s="28"/>
      <c r="B19" s="177"/>
      <c r="C19" s="177"/>
      <c r="D19" s="177"/>
      <c r="E19" s="177"/>
      <c r="F19" s="177"/>
      <c r="G19" s="177"/>
      <c r="H19" s="177"/>
      <c r="I19" s="177"/>
      <c r="J19" s="177"/>
      <c r="K19" s="3"/>
      <c r="L19" s="3"/>
      <c r="M19" s="3"/>
      <c r="N19" s="3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6.5" customHeight="1">
      <c r="A20" s="28"/>
      <c r="B20" s="31"/>
      <c r="C20" s="31"/>
      <c r="D20" s="31"/>
      <c r="E20" s="31"/>
      <c r="F20" s="31"/>
      <c r="G20" s="31"/>
      <c r="H20" s="31"/>
      <c r="I20" s="31"/>
      <c r="J20" s="31"/>
      <c r="K20" s="3"/>
      <c r="L20" s="3"/>
      <c r="M20" s="3"/>
      <c r="N20" s="3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6.5" customHeight="1">
      <c r="A21" s="28"/>
      <c r="B21" s="173" t="s">
        <v>68</v>
      </c>
      <c r="C21" s="173"/>
      <c r="D21" s="173"/>
      <c r="E21" s="173"/>
      <c r="F21" s="173"/>
      <c r="G21" s="173"/>
      <c r="H21" s="173"/>
      <c r="I21" s="173"/>
      <c r="J21" s="173"/>
      <c r="K21" s="3"/>
      <c r="L21" s="3"/>
      <c r="M21" s="3"/>
      <c r="N21" s="3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2.75" customHeight="1">
      <c r="A22" s="28"/>
      <c r="B22" s="39">
        <v>1</v>
      </c>
      <c r="C22" s="170" t="s">
        <v>69</v>
      </c>
      <c r="D22" s="170"/>
      <c r="E22" s="170"/>
      <c r="F22" s="170"/>
      <c r="G22" s="170"/>
      <c r="H22" s="170"/>
      <c r="I22" s="39" t="s">
        <v>70</v>
      </c>
      <c r="J22" s="39" t="s">
        <v>71</v>
      </c>
      <c r="K22" s="3"/>
      <c r="L22" s="3"/>
      <c r="M22" s="3"/>
      <c r="N22" s="3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2.75" customHeight="1">
      <c r="A23" s="28"/>
      <c r="B23" s="39" t="s">
        <v>44</v>
      </c>
      <c r="C23" s="174" t="s">
        <v>72</v>
      </c>
      <c r="D23" s="174"/>
      <c r="E23" s="174"/>
      <c r="F23" s="174"/>
      <c r="G23" s="174"/>
      <c r="H23" s="174"/>
      <c r="I23" s="30"/>
      <c r="J23" s="40">
        <f>J15</f>
        <v>1086.46</v>
      </c>
      <c r="K23" s="3"/>
      <c r="L23" s="3"/>
      <c r="M23" s="3"/>
      <c r="N23" s="3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2.75" customHeight="1">
      <c r="A24" s="28"/>
      <c r="B24" s="39" t="s">
        <v>46</v>
      </c>
      <c r="C24" s="174" t="s">
        <v>73</v>
      </c>
      <c r="D24" s="174"/>
      <c r="E24" s="174"/>
      <c r="F24" s="174"/>
      <c r="G24" s="174"/>
      <c r="H24" s="174"/>
      <c r="I24" s="41"/>
      <c r="J24" s="40">
        <f>J23*I24</f>
        <v>0</v>
      </c>
      <c r="K24" s="3"/>
      <c r="L24" s="3"/>
      <c r="M24" s="3"/>
      <c r="N24" s="3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2.75" customHeight="1">
      <c r="A25" s="28"/>
      <c r="B25" s="39" t="s">
        <v>49</v>
      </c>
      <c r="C25" s="174" t="s">
        <v>74</v>
      </c>
      <c r="D25" s="174"/>
      <c r="E25" s="174"/>
      <c r="F25" s="174"/>
      <c r="G25" s="174"/>
      <c r="H25" s="174"/>
      <c r="I25" s="41"/>
      <c r="J25" s="40">
        <v>0</v>
      </c>
      <c r="K25" s="42"/>
      <c r="L25" s="3"/>
      <c r="M25" s="3"/>
      <c r="N25" s="3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2.75" customHeight="1">
      <c r="A26" s="28"/>
      <c r="B26" s="39" t="s">
        <v>51</v>
      </c>
      <c r="C26" s="174" t="s">
        <v>75</v>
      </c>
      <c r="D26" s="174"/>
      <c r="E26" s="174"/>
      <c r="F26" s="174"/>
      <c r="G26" s="174"/>
      <c r="H26" s="174"/>
      <c r="I26" s="41"/>
      <c r="J26" s="40">
        <v>0</v>
      </c>
      <c r="K26" s="3"/>
      <c r="L26" s="3"/>
      <c r="M26" s="3"/>
      <c r="N26" s="3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2.75" customHeight="1">
      <c r="A27" s="28"/>
      <c r="B27" s="39" t="s">
        <v>76</v>
      </c>
      <c r="C27" s="174" t="s">
        <v>77</v>
      </c>
      <c r="D27" s="174"/>
      <c r="E27" s="174"/>
      <c r="F27" s="174"/>
      <c r="G27" s="174"/>
      <c r="H27" s="174"/>
      <c r="I27" s="41"/>
      <c r="J27" s="40">
        <v>0</v>
      </c>
      <c r="K27" s="3"/>
      <c r="L27" s="3"/>
      <c r="M27" s="3"/>
      <c r="N27" s="3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2.75" customHeight="1">
      <c r="A28" s="28"/>
      <c r="B28" s="170" t="s">
        <v>78</v>
      </c>
      <c r="C28" s="170"/>
      <c r="D28" s="170"/>
      <c r="E28" s="170"/>
      <c r="F28" s="170"/>
      <c r="G28" s="170"/>
      <c r="H28" s="170"/>
      <c r="I28" s="170"/>
      <c r="J28" s="43">
        <f>SUM(J23:J27)</f>
        <v>1086.46</v>
      </c>
      <c r="K28" s="44"/>
      <c r="L28" s="3"/>
      <c r="M28" s="3"/>
      <c r="N28" s="3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4.25" customHeight="1">
      <c r="A29" s="28"/>
      <c r="B29" s="45"/>
      <c r="C29" s="45"/>
      <c r="D29" s="45"/>
      <c r="E29" s="45"/>
      <c r="F29" s="45"/>
      <c r="G29" s="45"/>
      <c r="H29" s="45"/>
      <c r="I29" s="45"/>
      <c r="J29" s="46"/>
      <c r="K29" s="3"/>
      <c r="L29" s="3"/>
      <c r="M29" s="3"/>
      <c r="N29" s="3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4.25" customHeight="1">
      <c r="A30" s="28"/>
      <c r="B30" s="45"/>
      <c r="C30" s="45"/>
      <c r="D30" s="45"/>
      <c r="E30" s="45"/>
      <c r="F30" s="45"/>
      <c r="G30" s="45"/>
      <c r="H30" s="45"/>
      <c r="I30" s="45"/>
      <c r="J30" s="46"/>
      <c r="K30" s="3"/>
      <c r="L30" s="3"/>
      <c r="M30" s="3"/>
      <c r="N30" s="3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2.75" customHeight="1">
      <c r="A31" s="28"/>
      <c r="B31" s="173" t="s">
        <v>79</v>
      </c>
      <c r="C31" s="173"/>
      <c r="D31" s="173"/>
      <c r="E31" s="173"/>
      <c r="F31" s="173"/>
      <c r="G31" s="173"/>
      <c r="H31" s="173"/>
      <c r="I31" s="173"/>
      <c r="J31" s="173"/>
      <c r="K31" s="3"/>
      <c r="L31" s="3"/>
      <c r="M31" s="3"/>
      <c r="N31" s="3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2.75" customHeight="1">
      <c r="A32" s="28"/>
      <c r="B32" s="170" t="s">
        <v>80</v>
      </c>
      <c r="C32" s="170"/>
      <c r="D32" s="170"/>
      <c r="E32" s="170"/>
      <c r="F32" s="170"/>
      <c r="G32" s="170"/>
      <c r="H32" s="170"/>
      <c r="I32" s="39" t="s">
        <v>70</v>
      </c>
      <c r="J32" s="39" t="s">
        <v>71</v>
      </c>
      <c r="K32" s="3"/>
      <c r="L32" s="3"/>
      <c r="M32" s="3"/>
      <c r="N32" s="3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2.75" customHeight="1">
      <c r="A33" s="28"/>
      <c r="B33" s="170" t="s">
        <v>81</v>
      </c>
      <c r="C33" s="170"/>
      <c r="D33" s="170"/>
      <c r="E33" s="170"/>
      <c r="F33" s="170"/>
      <c r="G33" s="170"/>
      <c r="H33" s="170"/>
      <c r="I33" s="170"/>
      <c r="J33" s="47">
        <f>J28</f>
        <v>1086.46</v>
      </c>
      <c r="K33" s="3"/>
      <c r="L33" s="3"/>
      <c r="M33" s="3"/>
      <c r="N33" s="3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2.75" customHeight="1">
      <c r="A34" s="28"/>
      <c r="B34" s="39" t="s">
        <v>44</v>
      </c>
      <c r="C34" s="174" t="s">
        <v>82</v>
      </c>
      <c r="D34" s="174"/>
      <c r="E34" s="174"/>
      <c r="F34" s="174"/>
      <c r="G34" s="174"/>
      <c r="H34" s="174"/>
      <c r="I34" s="41">
        <f>(1/12)</f>
        <v>8.3333333333333329E-2</v>
      </c>
      <c r="J34" s="40">
        <f>$J$33*I34</f>
        <v>90.538333333333327</v>
      </c>
      <c r="K34" s="3"/>
      <c r="L34" s="3"/>
      <c r="M34" s="3"/>
      <c r="N34" s="3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2.75" customHeight="1">
      <c r="A35" s="28"/>
      <c r="B35" s="39" t="s">
        <v>46</v>
      </c>
      <c r="C35" s="174" t="s">
        <v>83</v>
      </c>
      <c r="D35" s="174"/>
      <c r="E35" s="174"/>
      <c r="F35" s="174"/>
      <c r="G35" s="174"/>
      <c r="H35" s="174"/>
      <c r="I35" s="41">
        <f>(1/12)+((1/12)/3)</f>
        <v>0.1111111111111111</v>
      </c>
      <c r="J35" s="40">
        <f>$J$33*I35</f>
        <v>120.71777777777777</v>
      </c>
      <c r="K35" s="3"/>
      <c r="L35" s="3"/>
      <c r="M35" s="3"/>
      <c r="N35" s="3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4.25" customHeight="1">
      <c r="A36" s="28"/>
      <c r="B36" s="170" t="s">
        <v>84</v>
      </c>
      <c r="C36" s="170"/>
      <c r="D36" s="170"/>
      <c r="E36" s="170"/>
      <c r="F36" s="170"/>
      <c r="G36" s="170"/>
      <c r="H36" s="170"/>
      <c r="I36" s="48">
        <f>I34+I35</f>
        <v>0.19444444444444442</v>
      </c>
      <c r="J36" s="43">
        <f>SUM(J34:J35)</f>
        <v>211.2561111111111</v>
      </c>
      <c r="K36" s="44"/>
      <c r="L36" s="3"/>
      <c r="M36" s="3"/>
      <c r="N36" s="3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4.25" customHeight="1">
      <c r="A37" s="28"/>
      <c r="B37" s="49"/>
      <c r="C37" s="50"/>
      <c r="D37" s="50"/>
      <c r="E37" s="50"/>
      <c r="F37" s="50"/>
      <c r="G37" s="50"/>
      <c r="H37" s="50"/>
      <c r="I37" s="51"/>
      <c r="J37" s="52"/>
      <c r="K37" s="3"/>
      <c r="L37" s="3"/>
      <c r="M37" s="3"/>
      <c r="N37" s="3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4.25" customHeight="1">
      <c r="A38" s="28"/>
      <c r="B38" s="170" t="s">
        <v>85</v>
      </c>
      <c r="C38" s="170"/>
      <c r="D38" s="170"/>
      <c r="E38" s="170"/>
      <c r="F38" s="170"/>
      <c r="G38" s="170"/>
      <c r="H38" s="170"/>
      <c r="I38" s="39" t="s">
        <v>70</v>
      </c>
      <c r="J38" s="39" t="s">
        <v>71</v>
      </c>
      <c r="K38" s="3"/>
      <c r="L38" s="3"/>
      <c r="M38" s="3"/>
      <c r="N38" s="3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4.25" customHeight="1">
      <c r="A39" s="28"/>
      <c r="B39" s="170" t="s">
        <v>86</v>
      </c>
      <c r="C39" s="170"/>
      <c r="D39" s="170"/>
      <c r="E39" s="170"/>
      <c r="F39" s="170"/>
      <c r="G39" s="170"/>
      <c r="H39" s="170"/>
      <c r="I39" s="170"/>
      <c r="J39" s="53">
        <f>J28+J36</f>
        <v>1297.7161111111111</v>
      </c>
      <c r="K39" s="3"/>
      <c r="L39" s="3"/>
      <c r="M39" s="3"/>
      <c r="N39" s="3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4.25" customHeight="1">
      <c r="A40" s="28"/>
      <c r="B40" s="39" t="s">
        <v>44</v>
      </c>
      <c r="C40" s="174" t="s">
        <v>87</v>
      </c>
      <c r="D40" s="174"/>
      <c r="E40" s="174"/>
      <c r="F40" s="174"/>
      <c r="G40" s="174"/>
      <c r="H40" s="174"/>
      <c r="I40" s="41">
        <v>0.2</v>
      </c>
      <c r="J40" s="40">
        <f t="shared" ref="J40:J47" si="0">$J$39*I40</f>
        <v>259.54322222222225</v>
      </c>
      <c r="K40" s="3"/>
      <c r="L40" s="3"/>
      <c r="M40" s="3"/>
      <c r="N40" s="3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2.75" customHeight="1">
      <c r="A41" s="28"/>
      <c r="B41" s="39" t="s">
        <v>46</v>
      </c>
      <c r="C41" s="174" t="s">
        <v>88</v>
      </c>
      <c r="D41" s="174"/>
      <c r="E41" s="174"/>
      <c r="F41" s="174"/>
      <c r="G41" s="174"/>
      <c r="H41" s="174"/>
      <c r="I41" s="41">
        <v>2.5000000000000001E-2</v>
      </c>
      <c r="J41" s="40">
        <f t="shared" si="0"/>
        <v>32.442902777777782</v>
      </c>
      <c r="K41" s="3"/>
      <c r="L41" s="3"/>
      <c r="M41" s="3"/>
      <c r="N41" s="3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4.25" customHeight="1">
      <c r="A42" s="28"/>
      <c r="B42" s="39" t="s">
        <v>49</v>
      </c>
      <c r="C42" s="174" t="s">
        <v>89</v>
      </c>
      <c r="D42" s="174"/>
      <c r="E42" s="174"/>
      <c r="F42" s="174"/>
      <c r="G42" s="174"/>
      <c r="H42" s="174"/>
      <c r="I42" s="153">
        <v>0</v>
      </c>
      <c r="J42" s="40">
        <f t="shared" si="0"/>
        <v>0</v>
      </c>
      <c r="K42" s="3"/>
      <c r="L42" s="3"/>
      <c r="M42" s="3"/>
      <c r="N42" s="3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2.75" customHeight="1">
      <c r="A43" s="28"/>
      <c r="B43" s="39" t="s">
        <v>51</v>
      </c>
      <c r="C43" s="174" t="s">
        <v>90</v>
      </c>
      <c r="D43" s="174"/>
      <c r="E43" s="174"/>
      <c r="F43" s="174"/>
      <c r="G43" s="174"/>
      <c r="H43" s="174"/>
      <c r="I43" s="41">
        <v>1.4999999999999999E-2</v>
      </c>
      <c r="J43" s="40">
        <f t="shared" si="0"/>
        <v>19.465741666666666</v>
      </c>
      <c r="K43" s="3"/>
      <c r="L43" s="3"/>
      <c r="M43" s="3"/>
      <c r="N43" s="3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4.25" customHeight="1">
      <c r="A44" s="28"/>
      <c r="B44" s="39" t="s">
        <v>76</v>
      </c>
      <c r="C44" s="174" t="s">
        <v>91</v>
      </c>
      <c r="D44" s="174"/>
      <c r="E44" s="174"/>
      <c r="F44" s="174"/>
      <c r="G44" s="174"/>
      <c r="H44" s="174"/>
      <c r="I44" s="41">
        <v>0.01</v>
      </c>
      <c r="J44" s="40">
        <f t="shared" si="0"/>
        <v>12.977161111111112</v>
      </c>
      <c r="K44" s="3"/>
      <c r="L44" s="3"/>
      <c r="M44" s="3"/>
      <c r="N44" s="3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4.25" customHeight="1">
      <c r="A45" s="28"/>
      <c r="B45" s="39" t="s">
        <v>92</v>
      </c>
      <c r="C45" s="174" t="s">
        <v>93</v>
      </c>
      <c r="D45" s="174"/>
      <c r="E45" s="174"/>
      <c r="F45" s="174"/>
      <c r="G45" s="174"/>
      <c r="H45" s="174"/>
      <c r="I45" s="41">
        <v>6.0000000000000001E-3</v>
      </c>
      <c r="J45" s="40">
        <f t="shared" si="0"/>
        <v>7.7862966666666669</v>
      </c>
      <c r="K45" s="3"/>
      <c r="L45" s="3"/>
      <c r="M45" s="3"/>
      <c r="N45" s="3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4.25" customHeight="1">
      <c r="A46" s="28"/>
      <c r="B46" s="39" t="s">
        <v>94</v>
      </c>
      <c r="C46" s="174" t="s">
        <v>95</v>
      </c>
      <c r="D46" s="174"/>
      <c r="E46" s="174"/>
      <c r="F46" s="174"/>
      <c r="G46" s="174"/>
      <c r="H46" s="174"/>
      <c r="I46" s="41">
        <v>2E-3</v>
      </c>
      <c r="J46" s="40">
        <f t="shared" si="0"/>
        <v>2.5954322222222221</v>
      </c>
      <c r="K46" s="3"/>
      <c r="L46" s="3"/>
      <c r="M46" s="3"/>
      <c r="N46" s="3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4.25" customHeight="1">
      <c r="A47" s="28"/>
      <c r="B47" s="39" t="s">
        <v>96</v>
      </c>
      <c r="C47" s="174" t="s">
        <v>97</v>
      </c>
      <c r="D47" s="174"/>
      <c r="E47" s="174"/>
      <c r="F47" s="174"/>
      <c r="G47" s="174"/>
      <c r="H47" s="174"/>
      <c r="I47" s="41">
        <v>0.08</v>
      </c>
      <c r="J47" s="40">
        <f t="shared" si="0"/>
        <v>103.8172888888889</v>
      </c>
      <c r="K47" s="3"/>
      <c r="L47" s="3"/>
      <c r="M47" s="3"/>
      <c r="N47" s="3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4.25" customHeight="1">
      <c r="A48" s="28"/>
      <c r="B48" s="170" t="s">
        <v>98</v>
      </c>
      <c r="C48" s="170"/>
      <c r="D48" s="170"/>
      <c r="E48" s="170"/>
      <c r="F48" s="170"/>
      <c r="G48" s="170"/>
      <c r="H48" s="170"/>
      <c r="I48" s="48">
        <f>SUM(I40:I47)</f>
        <v>0.33800000000000002</v>
      </c>
      <c r="J48" s="43">
        <f>SUM(J40:J47)</f>
        <v>438.62804555555556</v>
      </c>
      <c r="K48" s="44"/>
      <c r="L48" s="3"/>
      <c r="M48" s="3"/>
      <c r="N48" s="3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4.25" customHeight="1">
      <c r="A49" s="28"/>
      <c r="B49" s="2"/>
      <c r="C49" s="45"/>
      <c r="D49" s="45"/>
      <c r="E49" s="45"/>
      <c r="F49" s="45"/>
      <c r="G49" s="45"/>
      <c r="H49" s="45"/>
      <c r="I49" s="54"/>
      <c r="J49" s="55"/>
      <c r="K49" s="44"/>
      <c r="L49" s="3"/>
      <c r="M49" s="3"/>
      <c r="N49" s="3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2.75" customHeight="1">
      <c r="A50" s="28"/>
      <c r="B50" s="170" t="s">
        <v>99</v>
      </c>
      <c r="C50" s="170"/>
      <c r="D50" s="170"/>
      <c r="E50" s="170"/>
      <c r="F50" s="170"/>
      <c r="G50" s="170"/>
      <c r="H50" s="170"/>
      <c r="I50" s="48"/>
      <c r="J50" s="39" t="s">
        <v>71</v>
      </c>
      <c r="K50" s="3"/>
      <c r="L50" s="3"/>
      <c r="M50" s="3"/>
      <c r="N50" s="3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2.75" customHeight="1">
      <c r="A51" s="56"/>
      <c r="B51" s="39" t="s">
        <v>44</v>
      </c>
      <c r="C51" s="174" t="s">
        <v>100</v>
      </c>
      <c r="D51" s="174"/>
      <c r="E51" s="174"/>
      <c r="F51" s="174"/>
      <c r="G51" s="174"/>
      <c r="H51" s="174"/>
      <c r="I51" s="57"/>
      <c r="J51" s="40">
        <f>((15*3.25*2)-(J23*0.06))</f>
        <v>32.312399999999997</v>
      </c>
      <c r="K51" s="58"/>
      <c r="L51" s="58"/>
      <c r="M51" s="58"/>
      <c r="N51" s="58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ht="14.25" customHeight="1">
      <c r="A52" s="28"/>
      <c r="B52" s="39" t="s">
        <v>46</v>
      </c>
      <c r="C52" s="174" t="s">
        <v>101</v>
      </c>
      <c r="D52" s="174"/>
      <c r="E52" s="174"/>
      <c r="F52" s="174"/>
      <c r="G52" s="174"/>
      <c r="H52" s="174"/>
      <c r="I52" s="40"/>
      <c r="J52" s="40">
        <f>I52*15.22*0.8</f>
        <v>0</v>
      </c>
      <c r="K52" s="142" t="s">
        <v>187</v>
      </c>
      <c r="L52" s="3"/>
      <c r="M52" s="3"/>
      <c r="N52" s="3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4.25" customHeight="1">
      <c r="A53" s="28"/>
      <c r="B53" s="39" t="s">
        <v>49</v>
      </c>
      <c r="C53" s="174" t="s">
        <v>102</v>
      </c>
      <c r="D53" s="174"/>
      <c r="E53" s="174"/>
      <c r="F53" s="174"/>
      <c r="G53" s="174"/>
      <c r="H53" s="174"/>
      <c r="I53" s="40">
        <v>156.44999999999999</v>
      </c>
      <c r="J53" s="40">
        <f>I53-0.78</f>
        <v>155.66999999999999</v>
      </c>
      <c r="K53" s="59" t="s">
        <v>103</v>
      </c>
      <c r="L53" s="3"/>
      <c r="M53" s="3"/>
      <c r="N53" s="3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4.25" customHeight="1">
      <c r="A54" s="28"/>
      <c r="B54" s="39" t="s">
        <v>51</v>
      </c>
      <c r="C54" s="174" t="s">
        <v>104</v>
      </c>
      <c r="D54" s="174"/>
      <c r="E54" s="174"/>
      <c r="F54" s="174"/>
      <c r="G54" s="174"/>
      <c r="H54" s="174"/>
      <c r="I54" s="40"/>
      <c r="J54" s="154">
        <v>0</v>
      </c>
      <c r="K54" s="27"/>
      <c r="L54" s="3"/>
      <c r="M54" s="3"/>
      <c r="N54" s="3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4.25" customHeight="1">
      <c r="A55" s="28"/>
      <c r="B55" s="39" t="s">
        <v>76</v>
      </c>
      <c r="C55" s="174" t="s">
        <v>105</v>
      </c>
      <c r="D55" s="174"/>
      <c r="E55" s="174"/>
      <c r="F55" s="174"/>
      <c r="G55" s="174"/>
      <c r="H55" s="174"/>
      <c r="I55" s="154">
        <v>0</v>
      </c>
      <c r="J55" s="40">
        <f>I55*0.7</f>
        <v>0</v>
      </c>
      <c r="K55" s="59" t="s">
        <v>106</v>
      </c>
      <c r="L55" s="3"/>
      <c r="M55" s="3"/>
      <c r="N55" s="3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4.25" customHeight="1">
      <c r="A56" s="28"/>
      <c r="B56" s="39" t="s">
        <v>92</v>
      </c>
      <c r="C56" s="174" t="s">
        <v>107</v>
      </c>
      <c r="D56" s="174"/>
      <c r="E56" s="174"/>
      <c r="F56" s="174"/>
      <c r="G56" s="174"/>
      <c r="H56" s="174"/>
      <c r="I56" s="154"/>
      <c r="J56" s="40">
        <f>I56</f>
        <v>0</v>
      </c>
      <c r="K56" s="60"/>
      <c r="L56" s="3"/>
      <c r="M56" s="3"/>
      <c r="N56" s="3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4.25" customHeight="1">
      <c r="A57" s="28"/>
      <c r="B57" s="170" t="s">
        <v>108</v>
      </c>
      <c r="C57" s="170"/>
      <c r="D57" s="170"/>
      <c r="E57" s="170"/>
      <c r="F57" s="170"/>
      <c r="G57" s="170"/>
      <c r="H57" s="170"/>
      <c r="I57" s="170"/>
      <c r="J57" s="43">
        <f>SUM(J51:J56)</f>
        <v>187.98239999999998</v>
      </c>
      <c r="K57" s="44"/>
      <c r="L57" s="3"/>
      <c r="M57" s="3"/>
      <c r="N57" s="3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4.25" customHeight="1">
      <c r="A58" s="28"/>
      <c r="B58" s="2"/>
      <c r="C58" s="45"/>
      <c r="D58" s="45"/>
      <c r="E58" s="45"/>
      <c r="F58" s="45"/>
      <c r="G58" s="45"/>
      <c r="H58" s="45"/>
      <c r="I58" s="54"/>
      <c r="J58" s="55"/>
      <c r="K58" s="3"/>
      <c r="L58" s="3"/>
      <c r="M58" s="3"/>
      <c r="N58" s="3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4.25" customHeight="1">
      <c r="A59" s="28"/>
      <c r="B59" s="173" t="s">
        <v>109</v>
      </c>
      <c r="C59" s="173"/>
      <c r="D59" s="173"/>
      <c r="E59" s="173"/>
      <c r="F59" s="173"/>
      <c r="G59" s="173"/>
      <c r="H59" s="173"/>
      <c r="I59" s="173"/>
      <c r="J59" s="173"/>
      <c r="K59" s="3"/>
      <c r="L59" s="3"/>
      <c r="M59" s="3"/>
      <c r="N59" s="3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2.75" customHeight="1">
      <c r="A60" s="28"/>
      <c r="B60" s="170" t="s">
        <v>110</v>
      </c>
      <c r="C60" s="170"/>
      <c r="D60" s="170"/>
      <c r="E60" s="170"/>
      <c r="F60" s="170"/>
      <c r="G60" s="170"/>
      <c r="H60" s="170"/>
      <c r="I60" s="170"/>
      <c r="J60" s="39" t="s">
        <v>71</v>
      </c>
      <c r="K60" s="3"/>
      <c r="L60" s="3"/>
      <c r="M60" s="3"/>
      <c r="N60" s="3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2.75" customHeight="1">
      <c r="A61" s="28"/>
      <c r="B61" s="39" t="s">
        <v>111</v>
      </c>
      <c r="C61" s="174" t="s">
        <v>112</v>
      </c>
      <c r="D61" s="174"/>
      <c r="E61" s="174"/>
      <c r="F61" s="174"/>
      <c r="G61" s="174"/>
      <c r="H61" s="174"/>
      <c r="I61" s="174"/>
      <c r="J61" s="40">
        <f>J36</f>
        <v>211.2561111111111</v>
      </c>
      <c r="K61" s="3"/>
      <c r="L61" s="3"/>
      <c r="M61" s="3"/>
      <c r="N61" s="3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4.25" customHeight="1">
      <c r="A62" s="28"/>
      <c r="B62" s="39" t="s">
        <v>113</v>
      </c>
      <c r="C62" s="174" t="s">
        <v>114</v>
      </c>
      <c r="D62" s="174"/>
      <c r="E62" s="174"/>
      <c r="F62" s="174"/>
      <c r="G62" s="174"/>
      <c r="H62" s="174"/>
      <c r="I62" s="174"/>
      <c r="J62" s="40">
        <f>J48</f>
        <v>438.62804555555556</v>
      </c>
      <c r="K62" s="3"/>
      <c r="L62" s="3"/>
      <c r="M62" s="3"/>
      <c r="N62" s="3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4.25" customHeight="1">
      <c r="A63" s="28"/>
      <c r="B63" s="39" t="s">
        <v>115</v>
      </c>
      <c r="C63" s="174" t="s">
        <v>116</v>
      </c>
      <c r="D63" s="174"/>
      <c r="E63" s="174"/>
      <c r="F63" s="174"/>
      <c r="G63" s="174"/>
      <c r="H63" s="174"/>
      <c r="I63" s="174"/>
      <c r="J63" s="40">
        <f>J57</f>
        <v>187.98239999999998</v>
      </c>
      <c r="K63" s="3"/>
      <c r="L63" s="3"/>
      <c r="M63" s="3"/>
      <c r="N63" s="3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4.25" customHeight="1">
      <c r="A64" s="56"/>
      <c r="B64" s="170" t="s">
        <v>117</v>
      </c>
      <c r="C64" s="170"/>
      <c r="D64" s="170"/>
      <c r="E64" s="170"/>
      <c r="F64" s="170"/>
      <c r="G64" s="170"/>
      <c r="H64" s="170"/>
      <c r="I64" s="170"/>
      <c r="J64" s="43">
        <f>SUM(J61:J63)</f>
        <v>837.86655666666661</v>
      </c>
      <c r="K64" s="44"/>
      <c r="L64" s="58"/>
      <c r="M64" s="58"/>
      <c r="N64" s="58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ht="14.25" customHeight="1">
      <c r="A65" s="28"/>
      <c r="B65" s="181"/>
      <c r="C65" s="181"/>
      <c r="D65" s="181"/>
      <c r="E65" s="181"/>
      <c r="F65" s="181"/>
      <c r="G65" s="181"/>
      <c r="H65" s="181"/>
      <c r="I65" s="181"/>
      <c r="J65" s="181"/>
      <c r="K65" s="3"/>
      <c r="L65" s="3"/>
      <c r="M65" s="3"/>
      <c r="N65" s="3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4.25" customHeight="1">
      <c r="A66" s="28"/>
      <c r="B66" s="61"/>
      <c r="C66" s="61"/>
      <c r="D66" s="61"/>
      <c r="E66" s="61"/>
      <c r="F66" s="61"/>
      <c r="G66" s="61"/>
      <c r="H66" s="61"/>
      <c r="I66" s="61"/>
      <c r="J66" s="61"/>
      <c r="K66" s="3"/>
      <c r="L66" s="3"/>
      <c r="M66" s="3"/>
      <c r="N66" s="3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4.25" customHeight="1">
      <c r="A67" s="28"/>
      <c r="B67" s="173" t="s">
        <v>118</v>
      </c>
      <c r="C67" s="173"/>
      <c r="D67" s="173"/>
      <c r="E67" s="173"/>
      <c r="F67" s="173"/>
      <c r="G67" s="173"/>
      <c r="H67" s="173"/>
      <c r="I67" s="173"/>
      <c r="J67" s="173"/>
      <c r="K67" s="3"/>
      <c r="L67" s="3"/>
      <c r="M67" s="3"/>
      <c r="N67" s="3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4.25" customHeight="1">
      <c r="A68" s="28"/>
      <c r="B68" s="39">
        <v>3</v>
      </c>
      <c r="C68" s="170" t="s">
        <v>119</v>
      </c>
      <c r="D68" s="170"/>
      <c r="E68" s="170"/>
      <c r="F68" s="170"/>
      <c r="G68" s="170"/>
      <c r="H68" s="170"/>
      <c r="I68" s="39" t="s">
        <v>70</v>
      </c>
      <c r="J68" s="39" t="s">
        <v>71</v>
      </c>
      <c r="K68" s="3"/>
      <c r="L68" s="3"/>
      <c r="M68" s="3"/>
      <c r="N68" s="3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4.25" customHeight="1">
      <c r="A69" s="28"/>
      <c r="B69" s="170" t="s">
        <v>81</v>
      </c>
      <c r="C69" s="170"/>
      <c r="D69" s="170"/>
      <c r="E69" s="170"/>
      <c r="F69" s="170"/>
      <c r="G69" s="170"/>
      <c r="H69" s="170"/>
      <c r="I69" s="170"/>
      <c r="J69" s="53">
        <f>J28</f>
        <v>1086.46</v>
      </c>
      <c r="K69" s="3"/>
      <c r="L69" s="3"/>
      <c r="M69" s="3"/>
      <c r="N69" s="3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4.25" customHeight="1">
      <c r="A70" s="28"/>
      <c r="B70" s="39" t="s">
        <v>44</v>
      </c>
      <c r="C70" s="174" t="s">
        <v>120</v>
      </c>
      <c r="D70" s="174"/>
      <c r="E70" s="174"/>
      <c r="F70" s="174"/>
      <c r="G70" s="174"/>
      <c r="H70" s="174"/>
      <c r="I70" s="41">
        <f>((1/12)*0.05)</f>
        <v>4.1666666666666666E-3</v>
      </c>
      <c r="J70" s="40">
        <f>$J$69*I70</f>
        <v>4.5269166666666667</v>
      </c>
      <c r="K70" s="44"/>
      <c r="L70" s="3"/>
      <c r="M70" s="3"/>
      <c r="N70" s="3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4.25" customHeight="1">
      <c r="A71" s="28"/>
      <c r="B71" s="39" t="s">
        <v>46</v>
      </c>
      <c r="C71" s="174" t="s">
        <v>121</v>
      </c>
      <c r="D71" s="174"/>
      <c r="E71" s="174"/>
      <c r="F71" s="174"/>
      <c r="G71" s="174"/>
      <c r="H71" s="174"/>
      <c r="I71" s="41">
        <f>I70*0.08</f>
        <v>3.3333333333333332E-4</v>
      </c>
      <c r="J71" s="40">
        <f>$J$69*I71</f>
        <v>0.36215333333333333</v>
      </c>
      <c r="K71" s="44"/>
      <c r="L71" s="3"/>
      <c r="M71" s="3"/>
      <c r="N71" s="3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4.25" customHeight="1">
      <c r="A72" s="28"/>
      <c r="B72" s="39" t="s">
        <v>49</v>
      </c>
      <c r="C72" s="174" t="s">
        <v>122</v>
      </c>
      <c r="D72" s="174"/>
      <c r="E72" s="174"/>
      <c r="F72" s="174"/>
      <c r="G72" s="174"/>
      <c r="H72" s="174"/>
      <c r="I72" s="41">
        <f>(7/30)/12</f>
        <v>1.9444444444444445E-2</v>
      </c>
      <c r="J72" s="40">
        <f>$J$69*I72</f>
        <v>21.125611111111112</v>
      </c>
      <c r="K72" s="62" t="s">
        <v>123</v>
      </c>
      <c r="L72" s="3"/>
      <c r="M72" s="3"/>
      <c r="N72" s="3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4.25" customHeight="1">
      <c r="A73" s="28"/>
      <c r="B73" s="39" t="s">
        <v>51</v>
      </c>
      <c r="C73" s="174" t="s">
        <v>124</v>
      </c>
      <c r="D73" s="174"/>
      <c r="E73" s="174"/>
      <c r="F73" s="174"/>
      <c r="G73" s="174"/>
      <c r="H73" s="174"/>
      <c r="I73" s="41">
        <f>I72*I48</f>
        <v>6.5722222222222224E-3</v>
      </c>
      <c r="J73" s="40">
        <f>$J$69*I73</f>
        <v>7.1404565555555557</v>
      </c>
      <c r="K73" s="63"/>
      <c r="L73" s="3"/>
      <c r="M73" s="3"/>
      <c r="N73" s="3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4.25" customHeight="1">
      <c r="A74" s="3"/>
      <c r="B74" s="39" t="s">
        <v>76</v>
      </c>
      <c r="C74" s="174" t="s">
        <v>125</v>
      </c>
      <c r="D74" s="174"/>
      <c r="E74" s="174"/>
      <c r="F74" s="174"/>
      <c r="G74" s="174"/>
      <c r="H74" s="174"/>
      <c r="I74" s="41">
        <f>(0.4*0.08)</f>
        <v>3.2000000000000001E-2</v>
      </c>
      <c r="J74" s="40">
        <f>$J$69*I74</f>
        <v>34.766719999999999</v>
      </c>
      <c r="K74" s="44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28"/>
      <c r="B75" s="170" t="s">
        <v>126</v>
      </c>
      <c r="C75" s="170"/>
      <c r="D75" s="170"/>
      <c r="E75" s="170"/>
      <c r="F75" s="170"/>
      <c r="G75" s="170"/>
      <c r="H75" s="170"/>
      <c r="I75" s="48">
        <f>SUM(I70:I74)</f>
        <v>6.2516666666666665E-2</v>
      </c>
      <c r="J75" s="43">
        <f>SUM(J70:J74)</f>
        <v>67.921857666666668</v>
      </c>
      <c r="K75" s="44"/>
      <c r="L75" s="3"/>
      <c r="M75" s="3"/>
      <c r="N75" s="3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4.25" customHeight="1">
      <c r="A76" s="56"/>
      <c r="B76" s="180"/>
      <c r="C76" s="180"/>
      <c r="D76" s="180"/>
      <c r="E76" s="180"/>
      <c r="F76" s="180"/>
      <c r="G76" s="180"/>
      <c r="H76" s="180"/>
      <c r="I76" s="180"/>
      <c r="J76" s="180"/>
      <c r="K76" s="58"/>
      <c r="L76" s="58"/>
      <c r="M76" s="58"/>
      <c r="N76" s="58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ht="14.25" customHeight="1">
      <c r="A77" s="56"/>
      <c r="B77" s="45"/>
      <c r="C77" s="45"/>
      <c r="D77" s="45"/>
      <c r="E77" s="45"/>
      <c r="F77" s="45"/>
      <c r="G77" s="45"/>
      <c r="H77" s="45"/>
      <c r="I77" s="45"/>
      <c r="J77" s="45"/>
      <c r="K77" s="58"/>
      <c r="L77" s="58"/>
      <c r="M77" s="58"/>
      <c r="N77" s="58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ht="14.25" customHeight="1">
      <c r="A78" s="28"/>
      <c r="B78" s="173" t="s">
        <v>127</v>
      </c>
      <c r="C78" s="173"/>
      <c r="D78" s="173"/>
      <c r="E78" s="173"/>
      <c r="F78" s="173"/>
      <c r="G78" s="173"/>
      <c r="H78" s="173"/>
      <c r="I78" s="173"/>
      <c r="J78" s="173"/>
      <c r="K78" s="3"/>
      <c r="L78" s="3"/>
      <c r="M78" s="3"/>
      <c r="N78" s="3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4.25" customHeight="1">
      <c r="A79" s="3"/>
      <c r="B79" s="170" t="s">
        <v>128</v>
      </c>
      <c r="C79" s="170"/>
      <c r="D79" s="170"/>
      <c r="E79" s="170"/>
      <c r="F79" s="170"/>
      <c r="G79" s="170"/>
      <c r="H79" s="170"/>
      <c r="I79" s="39" t="s">
        <v>70</v>
      </c>
      <c r="J79" s="39" t="s">
        <v>71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28"/>
      <c r="B80" s="171" t="s">
        <v>81</v>
      </c>
      <c r="C80" s="171"/>
      <c r="D80" s="171"/>
      <c r="E80" s="171"/>
      <c r="F80" s="171"/>
      <c r="G80" s="171"/>
      <c r="H80" s="171"/>
      <c r="I80" s="171"/>
      <c r="J80" s="64">
        <f>J28</f>
        <v>1086.46</v>
      </c>
      <c r="K80" s="3"/>
      <c r="L80" s="3"/>
      <c r="M80" s="3"/>
      <c r="N80" s="3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4.25" customHeight="1">
      <c r="A81" s="28"/>
      <c r="B81" s="39" t="s">
        <v>44</v>
      </c>
      <c r="C81" s="174" t="s">
        <v>129</v>
      </c>
      <c r="D81" s="174"/>
      <c r="E81" s="174"/>
      <c r="F81" s="174"/>
      <c r="G81" s="174"/>
      <c r="H81" s="174"/>
      <c r="I81" s="41">
        <f>I35/12</f>
        <v>9.2592592592592587E-3</v>
      </c>
      <c r="J81" s="40">
        <f t="shared" ref="J81:J86" si="1">$J$80*I81</f>
        <v>10.059814814814814</v>
      </c>
      <c r="K81" s="65"/>
      <c r="L81" s="3"/>
      <c r="M81" s="3"/>
      <c r="N81" s="3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2.75" customHeight="1">
      <c r="A82" s="28"/>
      <c r="B82" s="39" t="s">
        <v>46</v>
      </c>
      <c r="C82" s="174" t="s">
        <v>130</v>
      </c>
      <c r="D82" s="174"/>
      <c r="E82" s="174"/>
      <c r="F82" s="174"/>
      <c r="G82" s="174"/>
      <c r="H82" s="174"/>
      <c r="I82" s="41">
        <f>(5.96/30)*(1/12)</f>
        <v>1.6555555555555553E-2</v>
      </c>
      <c r="J82" s="40">
        <f t="shared" si="1"/>
        <v>17.986948888888886</v>
      </c>
      <c r="K82" s="65"/>
      <c r="L82" s="3"/>
      <c r="M82" s="3"/>
      <c r="N82" s="3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4.25" customHeight="1">
      <c r="A83" s="28"/>
      <c r="B83" s="39" t="s">
        <v>49</v>
      </c>
      <c r="C83" s="174" t="s">
        <v>131</v>
      </c>
      <c r="D83" s="174"/>
      <c r="E83" s="174"/>
      <c r="F83" s="174"/>
      <c r="G83" s="174"/>
      <c r="H83" s="174"/>
      <c r="I83" s="41">
        <f>(5/30)/12*0.015</f>
        <v>2.0833333333333332E-4</v>
      </c>
      <c r="J83" s="40">
        <f t="shared" si="1"/>
        <v>0.22634583333333333</v>
      </c>
      <c r="K83" s="44"/>
      <c r="L83" s="3"/>
      <c r="M83" s="3"/>
      <c r="N83" s="3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2.75" customHeight="1">
      <c r="A84" s="28"/>
      <c r="B84" s="39" t="s">
        <v>51</v>
      </c>
      <c r="C84" s="177" t="s">
        <v>132</v>
      </c>
      <c r="D84" s="177"/>
      <c r="E84" s="177"/>
      <c r="F84" s="177"/>
      <c r="G84" s="177"/>
      <c r="H84" s="177"/>
      <c r="I84" s="41">
        <f>(15/30)/12*0.0078</f>
        <v>3.2499999999999999E-4</v>
      </c>
      <c r="J84" s="40">
        <f t="shared" si="1"/>
        <v>0.35309950000000001</v>
      </c>
      <c r="K84" s="44"/>
      <c r="L84" s="3"/>
      <c r="M84" s="3"/>
      <c r="N84" s="3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4.25" customHeight="1">
      <c r="A85" s="28"/>
      <c r="B85" s="39" t="s">
        <v>76</v>
      </c>
      <c r="C85" s="174" t="s">
        <v>133</v>
      </c>
      <c r="D85" s="174"/>
      <c r="E85" s="174"/>
      <c r="F85" s="174"/>
      <c r="G85" s="174"/>
      <c r="H85" s="174"/>
      <c r="I85" s="41">
        <f>(0.0144*0.1*0.4509*6/12)</f>
        <v>3.2464800000000003E-4</v>
      </c>
      <c r="J85" s="40">
        <f t="shared" si="1"/>
        <v>0.35271706608000003</v>
      </c>
      <c r="K85" s="44"/>
      <c r="L85" s="3"/>
      <c r="M85" s="3"/>
      <c r="N85" s="3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4.25" customHeight="1">
      <c r="A86" s="28"/>
      <c r="B86" s="39" t="s">
        <v>92</v>
      </c>
      <c r="C86" s="178" t="s">
        <v>134</v>
      </c>
      <c r="D86" s="178"/>
      <c r="E86" s="178"/>
      <c r="F86" s="178"/>
      <c r="G86" s="178"/>
      <c r="H86" s="178"/>
      <c r="I86" s="41">
        <f>SUM(I81:I85)*I48</f>
        <v>9.0154050980740738E-3</v>
      </c>
      <c r="J86" s="40">
        <f t="shared" si="1"/>
        <v>9.7948770228535587</v>
      </c>
      <c r="K86" s="44"/>
      <c r="L86" s="3"/>
      <c r="M86" s="3"/>
      <c r="N86" s="3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4.25" customHeight="1">
      <c r="A87" s="56"/>
      <c r="B87" s="170" t="s">
        <v>135</v>
      </c>
      <c r="C87" s="170"/>
      <c r="D87" s="170"/>
      <c r="E87" s="170"/>
      <c r="F87" s="170"/>
      <c r="G87" s="170"/>
      <c r="H87" s="170"/>
      <c r="I87" s="48">
        <f>SUM(I81:I86)</f>
        <v>3.5688201246222219E-2</v>
      </c>
      <c r="J87" s="43">
        <f>SUM(J81:J86)</f>
        <v>38.773803125970588</v>
      </c>
      <c r="K87" s="44"/>
      <c r="L87" s="58"/>
      <c r="M87" s="58"/>
      <c r="N87" s="58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ht="16.5" customHeight="1">
      <c r="A88" s="28"/>
      <c r="B88" s="179"/>
      <c r="C88" s="179"/>
      <c r="D88" s="179"/>
      <c r="E88" s="179"/>
      <c r="F88" s="179"/>
      <c r="G88" s="179"/>
      <c r="H88" s="179"/>
      <c r="I88" s="179"/>
      <c r="J88" s="179"/>
      <c r="K88" s="3"/>
      <c r="L88" s="3"/>
      <c r="M88" s="3"/>
      <c r="N88" s="3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2.75" customHeight="1">
      <c r="A89" s="28"/>
      <c r="B89" s="170" t="s">
        <v>136</v>
      </c>
      <c r="C89" s="170"/>
      <c r="D89" s="170"/>
      <c r="E89" s="170"/>
      <c r="F89" s="170"/>
      <c r="G89" s="170"/>
      <c r="H89" s="170"/>
      <c r="I89" s="39" t="s">
        <v>70</v>
      </c>
      <c r="J89" s="39" t="s">
        <v>71</v>
      </c>
      <c r="K89" s="3"/>
      <c r="L89" s="3"/>
      <c r="M89" s="3"/>
      <c r="N89" s="3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2.75" customHeight="1">
      <c r="A90" s="28"/>
      <c r="B90" s="171" t="s">
        <v>81</v>
      </c>
      <c r="C90" s="171"/>
      <c r="D90" s="171"/>
      <c r="E90" s="171"/>
      <c r="F90" s="171"/>
      <c r="G90" s="171"/>
      <c r="H90" s="171"/>
      <c r="I90" s="171"/>
      <c r="J90" s="66">
        <f>J28</f>
        <v>1086.46</v>
      </c>
      <c r="K90" s="3"/>
      <c r="L90" s="3"/>
      <c r="M90" s="3"/>
      <c r="N90" s="3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2.75" customHeight="1">
      <c r="A91" s="28"/>
      <c r="B91" s="39" t="s">
        <v>44</v>
      </c>
      <c r="C91" s="174" t="s">
        <v>137</v>
      </c>
      <c r="D91" s="174"/>
      <c r="E91" s="174"/>
      <c r="F91" s="174"/>
      <c r="G91" s="174"/>
      <c r="H91" s="174"/>
      <c r="I91" s="41"/>
      <c r="J91" s="40">
        <f>(J90/220)*1.75*15.22</f>
        <v>131.53573681818182</v>
      </c>
      <c r="K91" s="3"/>
      <c r="L91" s="3"/>
      <c r="M91" s="3"/>
      <c r="N91" s="3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4.25" customHeight="1">
      <c r="A92" s="28"/>
      <c r="B92" s="170" t="s">
        <v>138</v>
      </c>
      <c r="C92" s="170"/>
      <c r="D92" s="170"/>
      <c r="E92" s="170"/>
      <c r="F92" s="170"/>
      <c r="G92" s="170"/>
      <c r="H92" s="170"/>
      <c r="I92" s="48"/>
      <c r="J92" s="43">
        <f>J91</f>
        <v>131.53573681818182</v>
      </c>
      <c r="K92" s="44"/>
      <c r="L92" s="3"/>
      <c r="M92" s="3"/>
      <c r="N92" s="3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6.5" customHeight="1">
      <c r="A93" s="28"/>
      <c r="B93" s="67"/>
      <c r="C93" s="67"/>
      <c r="D93" s="67"/>
      <c r="E93" s="67"/>
      <c r="F93" s="67"/>
      <c r="G93" s="67"/>
      <c r="H93" s="67"/>
      <c r="I93" s="67"/>
      <c r="J93" s="67"/>
      <c r="K93" s="3"/>
      <c r="L93" s="3"/>
      <c r="M93" s="3"/>
      <c r="N93" s="3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4.25" customHeight="1">
      <c r="A94" s="28"/>
      <c r="B94" s="173" t="s">
        <v>139</v>
      </c>
      <c r="C94" s="173"/>
      <c r="D94" s="173"/>
      <c r="E94" s="173"/>
      <c r="F94" s="173"/>
      <c r="G94" s="173"/>
      <c r="H94" s="173"/>
      <c r="I94" s="173"/>
      <c r="J94" s="173"/>
      <c r="K94" s="3"/>
      <c r="L94" s="3"/>
      <c r="M94" s="3"/>
      <c r="N94" s="3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2.75" customHeight="1">
      <c r="A95" s="28"/>
      <c r="B95" s="170" t="s">
        <v>140</v>
      </c>
      <c r="C95" s="170"/>
      <c r="D95" s="170"/>
      <c r="E95" s="170"/>
      <c r="F95" s="170"/>
      <c r="G95" s="170"/>
      <c r="H95" s="170"/>
      <c r="I95" s="170"/>
      <c r="J95" s="39" t="s">
        <v>71</v>
      </c>
      <c r="K95" s="3"/>
      <c r="L95" s="3"/>
      <c r="M95" s="3"/>
      <c r="N95" s="3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2.75" customHeight="1">
      <c r="A96" s="28"/>
      <c r="B96" s="39" t="s">
        <v>141</v>
      </c>
      <c r="C96" s="174" t="s">
        <v>130</v>
      </c>
      <c r="D96" s="174"/>
      <c r="E96" s="174"/>
      <c r="F96" s="174"/>
      <c r="G96" s="174"/>
      <c r="H96" s="174"/>
      <c r="I96" s="174"/>
      <c r="J96" s="40">
        <f>J87</f>
        <v>38.773803125970588</v>
      </c>
      <c r="K96" s="3"/>
      <c r="L96" s="3"/>
      <c r="M96" s="3"/>
      <c r="N96" s="3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4.25" customHeight="1">
      <c r="A97" s="28"/>
      <c r="B97" s="39" t="s">
        <v>142</v>
      </c>
      <c r="C97" s="174" t="s">
        <v>143</v>
      </c>
      <c r="D97" s="174"/>
      <c r="E97" s="174"/>
      <c r="F97" s="174"/>
      <c r="G97" s="174"/>
      <c r="H97" s="174"/>
      <c r="I97" s="174"/>
      <c r="J97" s="40">
        <f>J92</f>
        <v>131.53573681818182</v>
      </c>
      <c r="K97" s="3"/>
      <c r="L97" s="3"/>
      <c r="M97" s="3"/>
      <c r="N97" s="3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4.25" customHeight="1">
      <c r="A98" s="56"/>
      <c r="B98" s="170" t="s">
        <v>144</v>
      </c>
      <c r="C98" s="170"/>
      <c r="D98" s="170"/>
      <c r="E98" s="170"/>
      <c r="F98" s="170"/>
      <c r="G98" s="170"/>
      <c r="H98" s="170"/>
      <c r="I98" s="170"/>
      <c r="J98" s="43">
        <f>SUM(J96:J97)</f>
        <v>170.30953994415239</v>
      </c>
      <c r="K98" s="44"/>
      <c r="L98" s="58"/>
      <c r="M98" s="58"/>
      <c r="N98" s="58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ht="16.5" customHeight="1">
      <c r="A99" s="28"/>
      <c r="B99" s="67"/>
      <c r="C99" s="67"/>
      <c r="D99" s="67"/>
      <c r="E99" s="67"/>
      <c r="F99" s="67"/>
      <c r="G99" s="67"/>
      <c r="H99" s="67"/>
      <c r="I99" s="67"/>
      <c r="J99" s="67"/>
      <c r="K99" s="3"/>
      <c r="L99" s="3"/>
      <c r="M99" s="3"/>
      <c r="N99" s="3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6.5" customHeight="1">
      <c r="A100" s="28"/>
      <c r="B100" s="67"/>
      <c r="C100" s="67"/>
      <c r="D100" s="67"/>
      <c r="E100" s="67"/>
      <c r="F100" s="67"/>
      <c r="G100" s="67"/>
      <c r="H100" s="67"/>
      <c r="I100" s="67"/>
      <c r="J100" s="67"/>
      <c r="K100" s="3"/>
      <c r="L100" s="3"/>
      <c r="M100" s="3"/>
      <c r="N100" s="3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4.25" customHeight="1">
      <c r="A101" s="28"/>
      <c r="B101" s="173" t="s">
        <v>145</v>
      </c>
      <c r="C101" s="173"/>
      <c r="D101" s="173"/>
      <c r="E101" s="173"/>
      <c r="F101" s="173"/>
      <c r="G101" s="173"/>
      <c r="H101" s="173"/>
      <c r="I101" s="173"/>
      <c r="J101" s="173"/>
      <c r="K101" s="3"/>
      <c r="L101" s="3"/>
      <c r="M101" s="3"/>
      <c r="N101" s="3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4.25" customHeight="1">
      <c r="A102" s="28"/>
      <c r="B102" s="39">
        <v>5</v>
      </c>
      <c r="C102" s="170" t="s">
        <v>146</v>
      </c>
      <c r="D102" s="170"/>
      <c r="E102" s="170"/>
      <c r="F102" s="170"/>
      <c r="G102" s="170"/>
      <c r="H102" s="170"/>
      <c r="I102" s="39"/>
      <c r="J102" s="39" t="s">
        <v>71</v>
      </c>
      <c r="K102" s="3"/>
      <c r="L102" s="3"/>
      <c r="M102" s="3"/>
      <c r="N102" s="3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4.25" customHeight="1">
      <c r="A103" s="28"/>
      <c r="B103" s="39" t="s">
        <v>44</v>
      </c>
      <c r="C103" s="174" t="s">
        <v>147</v>
      </c>
      <c r="D103" s="174"/>
      <c r="E103" s="174"/>
      <c r="F103" s="174"/>
      <c r="G103" s="174"/>
      <c r="H103" s="174"/>
      <c r="I103" s="40"/>
      <c r="J103" s="40">
        <f>'Uniforme-EPI'!F26</f>
        <v>0</v>
      </c>
      <c r="K103" s="3"/>
      <c r="L103" s="3"/>
      <c r="M103" s="3"/>
      <c r="N103" s="3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4.25" customHeight="1">
      <c r="A104" s="28"/>
      <c r="B104" s="39" t="s">
        <v>46</v>
      </c>
      <c r="C104" s="174" t="s">
        <v>148</v>
      </c>
      <c r="D104" s="174"/>
      <c r="E104" s="174"/>
      <c r="F104" s="174"/>
      <c r="G104" s="174"/>
      <c r="H104" s="174"/>
      <c r="I104" s="68"/>
      <c r="J104" s="40">
        <v>0</v>
      </c>
      <c r="K104" s="3"/>
      <c r="L104" s="3"/>
      <c r="M104" s="3"/>
      <c r="N104" s="3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2.75" customHeight="1">
      <c r="A105" s="28"/>
      <c r="B105" s="69" t="s">
        <v>49</v>
      </c>
      <c r="C105" s="174" t="s">
        <v>149</v>
      </c>
      <c r="D105" s="174"/>
      <c r="E105" s="174"/>
      <c r="F105" s="174"/>
      <c r="G105" s="174"/>
      <c r="H105" s="174"/>
      <c r="I105" s="70"/>
      <c r="J105" s="40">
        <f>'Uniforme-EPI'!F34</f>
        <v>0</v>
      </c>
      <c r="K105" s="3"/>
      <c r="L105" s="3"/>
      <c r="M105" s="3"/>
      <c r="N105" s="3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4.25" customHeight="1">
      <c r="A106" s="28"/>
      <c r="B106" s="69" t="s">
        <v>51</v>
      </c>
      <c r="C106" s="174" t="s">
        <v>150</v>
      </c>
      <c r="D106" s="174"/>
      <c r="E106" s="174"/>
      <c r="F106" s="174"/>
      <c r="G106" s="174"/>
      <c r="H106" s="174"/>
      <c r="I106" s="70"/>
      <c r="J106" s="40">
        <v>0</v>
      </c>
      <c r="K106" s="3"/>
      <c r="L106" s="3"/>
      <c r="M106" s="3"/>
      <c r="N106" s="3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4.25" customHeight="1">
      <c r="A107" s="28"/>
      <c r="B107" s="170" t="s">
        <v>151</v>
      </c>
      <c r="C107" s="170"/>
      <c r="D107" s="170"/>
      <c r="E107" s="170"/>
      <c r="F107" s="170"/>
      <c r="G107" s="170"/>
      <c r="H107" s="170"/>
      <c r="I107" s="71"/>
      <c r="J107" s="43">
        <f>SUM(J103:J106)</f>
        <v>0</v>
      </c>
      <c r="K107" s="3"/>
      <c r="L107" s="3"/>
      <c r="M107" s="3"/>
      <c r="N107" s="3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6.5" customHeight="1">
      <c r="A108" s="28"/>
      <c r="B108" s="175"/>
      <c r="C108" s="175"/>
      <c r="D108" s="175"/>
      <c r="E108" s="175"/>
      <c r="F108" s="175"/>
      <c r="G108" s="175"/>
      <c r="H108" s="175"/>
      <c r="I108" s="175"/>
      <c r="J108" s="175"/>
      <c r="K108" s="3"/>
      <c r="L108" s="3"/>
      <c r="M108" s="3"/>
      <c r="N108" s="3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6.5" customHeight="1">
      <c r="A109" s="28"/>
      <c r="B109" s="67"/>
      <c r="C109" s="67"/>
      <c r="D109" s="67"/>
      <c r="E109" s="67"/>
      <c r="F109" s="67"/>
      <c r="G109" s="67"/>
      <c r="H109" s="67"/>
      <c r="I109" s="67"/>
      <c r="J109" s="67"/>
      <c r="K109" s="3"/>
      <c r="L109" s="3"/>
      <c r="M109" s="3"/>
      <c r="N109" s="3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4.25" customHeight="1">
      <c r="A110" s="28"/>
      <c r="B110" s="173" t="s">
        <v>152</v>
      </c>
      <c r="C110" s="173"/>
      <c r="D110" s="173"/>
      <c r="E110" s="173"/>
      <c r="F110" s="173"/>
      <c r="G110" s="173"/>
      <c r="H110" s="173"/>
      <c r="I110" s="173"/>
      <c r="J110" s="173"/>
      <c r="K110" s="44"/>
      <c r="L110" s="65"/>
      <c r="M110" s="65"/>
      <c r="N110" s="3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4.25" customHeight="1">
      <c r="A111" s="28"/>
      <c r="B111" s="39">
        <v>6</v>
      </c>
      <c r="C111" s="170" t="s">
        <v>153</v>
      </c>
      <c r="D111" s="170"/>
      <c r="E111" s="170"/>
      <c r="F111" s="170"/>
      <c r="G111" s="170"/>
      <c r="H111" s="170"/>
      <c r="I111" s="39" t="s">
        <v>70</v>
      </c>
      <c r="J111" s="39" t="s">
        <v>71</v>
      </c>
      <c r="K111" s="44"/>
      <c r="L111" s="3"/>
      <c r="M111" s="3"/>
      <c r="N111" s="3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2.75" customHeight="1">
      <c r="A112" s="28"/>
      <c r="B112" s="39" t="s">
        <v>44</v>
      </c>
      <c r="C112" s="174" t="s">
        <v>154</v>
      </c>
      <c r="D112" s="174"/>
      <c r="E112" s="174"/>
      <c r="F112" s="174"/>
      <c r="G112" s="174"/>
      <c r="H112" s="174"/>
      <c r="I112" s="153">
        <v>0</v>
      </c>
      <c r="J112" s="40">
        <f>J129*I112</f>
        <v>0</v>
      </c>
      <c r="K112" s="72"/>
      <c r="L112" s="31"/>
      <c r="M112" s="31"/>
      <c r="N112" s="44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4.25" customHeight="1">
      <c r="A113" s="28"/>
      <c r="B113" s="39" t="s">
        <v>46</v>
      </c>
      <c r="C113" s="174" t="s">
        <v>155</v>
      </c>
      <c r="D113" s="174"/>
      <c r="E113" s="174"/>
      <c r="F113" s="174"/>
      <c r="G113" s="174"/>
      <c r="H113" s="174"/>
      <c r="I113" s="153">
        <v>0</v>
      </c>
      <c r="J113" s="40">
        <f>(J129+J112)*I113</f>
        <v>0</v>
      </c>
      <c r="K113" s="72"/>
      <c r="L113" s="31"/>
      <c r="M113" s="31"/>
      <c r="N113" s="3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4.25" customHeight="1">
      <c r="A114" s="28"/>
      <c r="B114" s="39" t="s">
        <v>49</v>
      </c>
      <c r="C114" s="170" t="s">
        <v>156</v>
      </c>
      <c r="D114" s="170"/>
      <c r="E114" s="170"/>
      <c r="F114" s="170"/>
      <c r="G114" s="170"/>
      <c r="H114" s="170"/>
      <c r="I114" s="41"/>
      <c r="J114" s="40"/>
      <c r="K114" s="31"/>
      <c r="L114" s="31"/>
      <c r="M114" s="31"/>
      <c r="N114" s="3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4.25" customHeight="1">
      <c r="A115" s="28"/>
      <c r="B115" s="39" t="s">
        <v>157</v>
      </c>
      <c r="C115" s="174" t="s">
        <v>158</v>
      </c>
      <c r="D115" s="174"/>
      <c r="E115" s="174"/>
      <c r="F115" s="174"/>
      <c r="G115" s="174"/>
      <c r="H115" s="174"/>
      <c r="I115" s="153">
        <v>0</v>
      </c>
      <c r="J115" s="40">
        <f>(($J$129+$J$112+$J$113)/(1-($I$115+$I$116+$I$117))*I115)</f>
        <v>0</v>
      </c>
      <c r="K115" s="72"/>
      <c r="L115" s="44"/>
      <c r="M115" s="3"/>
      <c r="N115" s="3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4.25" customHeight="1">
      <c r="A116" s="28"/>
      <c r="B116" s="39" t="s">
        <v>159</v>
      </c>
      <c r="C116" s="174" t="s">
        <v>160</v>
      </c>
      <c r="D116" s="174"/>
      <c r="E116" s="174"/>
      <c r="F116" s="174"/>
      <c r="G116" s="174"/>
      <c r="H116" s="174"/>
      <c r="I116" s="153">
        <v>0</v>
      </c>
      <c r="J116" s="40">
        <f>(($J$129+$J$112+$J$113)/(1-($I$115+$I$116+$I$117))*I116)</f>
        <v>0</v>
      </c>
      <c r="K116" s="44"/>
      <c r="L116" s="44"/>
      <c r="M116" s="3"/>
      <c r="N116" s="3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4.25" customHeight="1">
      <c r="A117" s="28"/>
      <c r="B117" s="39" t="s">
        <v>161</v>
      </c>
      <c r="C117" s="174" t="s">
        <v>162</v>
      </c>
      <c r="D117" s="174"/>
      <c r="E117" s="174"/>
      <c r="F117" s="174"/>
      <c r="G117" s="174"/>
      <c r="H117" s="174"/>
      <c r="I117" s="41">
        <v>0.03</v>
      </c>
      <c r="J117" s="40">
        <f>(($J$129+$J$112+$J$113)/(1-($I$115+$I$116+$I$117))*I117)</f>
        <v>66.883235699303683</v>
      </c>
      <c r="K117" s="44"/>
      <c r="L117" s="44"/>
      <c r="M117" s="3"/>
      <c r="N117" s="3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4.25" customHeight="1">
      <c r="A118" s="28"/>
      <c r="B118" s="39" t="s">
        <v>51</v>
      </c>
      <c r="C118" s="174" t="s">
        <v>150</v>
      </c>
      <c r="D118" s="174"/>
      <c r="E118" s="174"/>
      <c r="F118" s="174"/>
      <c r="G118" s="174"/>
      <c r="H118" s="174"/>
      <c r="I118" s="41"/>
      <c r="J118" s="40"/>
      <c r="K118" s="44"/>
      <c r="L118" s="44"/>
      <c r="M118" s="3"/>
      <c r="N118" s="3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4.25" customHeight="1">
      <c r="A119" s="28"/>
      <c r="B119" s="170" t="s">
        <v>163</v>
      </c>
      <c r="C119" s="170"/>
      <c r="D119" s="170"/>
      <c r="E119" s="170"/>
      <c r="F119" s="170"/>
      <c r="G119" s="170"/>
      <c r="H119" s="170"/>
      <c r="I119" s="73">
        <f>SUM(I112:I118)</f>
        <v>0.03</v>
      </c>
      <c r="J119" s="43">
        <f>(SUM(J112:J118))</f>
        <v>66.883235699303683</v>
      </c>
      <c r="K119" s="44"/>
      <c r="L119" s="3"/>
      <c r="M119" s="3"/>
      <c r="N119" s="3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4.25" customHeight="1">
      <c r="A120" s="3"/>
      <c r="B120" s="45"/>
      <c r="C120" s="45"/>
      <c r="D120" s="45"/>
      <c r="E120" s="45"/>
      <c r="F120" s="45"/>
      <c r="G120" s="45"/>
      <c r="H120" s="45"/>
      <c r="I120" s="74"/>
      <c r="J120" s="47"/>
      <c r="K120" s="44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45"/>
      <c r="C121" s="45"/>
      <c r="D121" s="45"/>
      <c r="E121" s="45"/>
      <c r="F121" s="45"/>
      <c r="G121" s="45"/>
      <c r="H121" s="45"/>
      <c r="I121" s="74"/>
      <c r="J121" s="47"/>
      <c r="K121" s="44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28"/>
      <c r="B122" s="173" t="s">
        <v>164</v>
      </c>
      <c r="C122" s="173"/>
      <c r="D122" s="173"/>
      <c r="E122" s="173"/>
      <c r="F122" s="173"/>
      <c r="G122" s="173"/>
      <c r="H122" s="173"/>
      <c r="I122" s="173"/>
      <c r="J122" s="173"/>
      <c r="K122" s="3"/>
      <c r="L122" s="3"/>
      <c r="M122" s="3"/>
      <c r="N122" s="3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4.25" customHeight="1">
      <c r="A123" s="28"/>
      <c r="B123" s="170" t="s">
        <v>165</v>
      </c>
      <c r="C123" s="170"/>
      <c r="D123" s="170"/>
      <c r="E123" s="170"/>
      <c r="F123" s="170"/>
      <c r="G123" s="170"/>
      <c r="H123" s="170"/>
      <c r="I123" s="170"/>
      <c r="J123" s="39" t="s">
        <v>71</v>
      </c>
      <c r="K123" s="3"/>
      <c r="L123" s="3"/>
      <c r="M123" s="3"/>
      <c r="N123" s="3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4.25" customHeight="1">
      <c r="A124" s="28"/>
      <c r="B124" s="39" t="s">
        <v>44</v>
      </c>
      <c r="C124" s="174" t="str">
        <f>B21</f>
        <v>MÓDULO 1 - COMPOSIÇÃO DA REMUNERAÇÃO</v>
      </c>
      <c r="D124" s="174"/>
      <c r="E124" s="174"/>
      <c r="F124" s="174"/>
      <c r="G124" s="174"/>
      <c r="H124" s="174"/>
      <c r="I124" s="174"/>
      <c r="J124" s="40">
        <f>J28</f>
        <v>1086.46</v>
      </c>
      <c r="K124" s="44"/>
      <c r="L124" s="44"/>
      <c r="M124" s="3"/>
      <c r="N124" s="3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2.75" customHeight="1">
      <c r="A125" s="28"/>
      <c r="B125" s="39" t="s">
        <v>46</v>
      </c>
      <c r="C125" s="174" t="str">
        <f>B31</f>
        <v>MÓDULO 2 – ENCARGOS E BENEFÍCIOS ANUAIS, MENSAIS E DIÁRIOS</v>
      </c>
      <c r="D125" s="174"/>
      <c r="E125" s="174"/>
      <c r="F125" s="174"/>
      <c r="G125" s="174"/>
      <c r="H125" s="174"/>
      <c r="I125" s="174"/>
      <c r="J125" s="40">
        <f>J64</f>
        <v>837.86655666666661</v>
      </c>
      <c r="K125" s="3"/>
      <c r="L125" s="44"/>
      <c r="M125" s="3"/>
      <c r="N125" s="3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4.25" customHeight="1">
      <c r="A126" s="28"/>
      <c r="B126" s="39" t="s">
        <v>49</v>
      </c>
      <c r="C126" s="174" t="str">
        <f>B67</f>
        <v>MÓDULO 3 – PROVISÃO PARA RESCISÃO</v>
      </c>
      <c r="D126" s="174"/>
      <c r="E126" s="174"/>
      <c r="F126" s="174"/>
      <c r="G126" s="174"/>
      <c r="H126" s="174"/>
      <c r="I126" s="174"/>
      <c r="J126" s="40">
        <f>J75</f>
        <v>67.921857666666668</v>
      </c>
      <c r="K126" s="3"/>
      <c r="L126" s="44"/>
      <c r="M126" s="3"/>
      <c r="N126" s="3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4.25" customHeight="1">
      <c r="A127" s="28"/>
      <c r="B127" s="39" t="s">
        <v>51</v>
      </c>
      <c r="C127" s="174" t="str">
        <f>B78</f>
        <v>MÓDULO 4 – CUSTO DE REPOSIÇÃO DO PROFISSIONAL AUSENTE</v>
      </c>
      <c r="D127" s="174"/>
      <c r="E127" s="174"/>
      <c r="F127" s="174"/>
      <c r="G127" s="174"/>
      <c r="H127" s="174"/>
      <c r="I127" s="174"/>
      <c r="J127" s="40">
        <f>J98</f>
        <v>170.30953994415239</v>
      </c>
      <c r="K127" s="3"/>
      <c r="L127" s="44"/>
      <c r="M127" s="3"/>
      <c r="N127" s="3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4.25" customHeight="1">
      <c r="A128" s="28"/>
      <c r="B128" s="39" t="s">
        <v>76</v>
      </c>
      <c r="C128" s="174" t="str">
        <f>B101</f>
        <v>MÓDULO 5 – INSUMOS DIVERSOS</v>
      </c>
      <c r="D128" s="174"/>
      <c r="E128" s="174"/>
      <c r="F128" s="174"/>
      <c r="G128" s="174"/>
      <c r="H128" s="174"/>
      <c r="I128" s="174"/>
      <c r="J128" s="40">
        <f>J107</f>
        <v>0</v>
      </c>
      <c r="K128" s="3"/>
      <c r="L128" s="44"/>
      <c r="M128" s="3"/>
      <c r="N128" s="3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4.25" customHeight="1">
      <c r="A129" s="28"/>
      <c r="B129" s="39"/>
      <c r="C129" s="170" t="s">
        <v>166</v>
      </c>
      <c r="D129" s="170"/>
      <c r="E129" s="170"/>
      <c r="F129" s="170"/>
      <c r="G129" s="170"/>
      <c r="H129" s="170"/>
      <c r="I129" s="170"/>
      <c r="J129" s="43">
        <f>(SUM(J124:J128))</f>
        <v>2162.5579542774858</v>
      </c>
      <c r="K129" s="3"/>
      <c r="L129" s="44"/>
      <c r="M129" s="3"/>
      <c r="N129" s="3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2.75" customHeight="1">
      <c r="A130" s="28"/>
      <c r="B130" s="39" t="s">
        <v>92</v>
      </c>
      <c r="C130" s="174" t="str">
        <f>B110</f>
        <v>MÓDULO 6 – CUSTOS INDIRETOS, TRIBUTOS E LUCRO</v>
      </c>
      <c r="D130" s="174"/>
      <c r="E130" s="174"/>
      <c r="F130" s="174"/>
      <c r="G130" s="174"/>
      <c r="H130" s="174"/>
      <c r="I130" s="174"/>
      <c r="J130" s="40">
        <f>J119</f>
        <v>66.883235699303683</v>
      </c>
      <c r="K130" s="3"/>
      <c r="L130" s="3"/>
      <c r="M130" s="3"/>
      <c r="N130" s="3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4.25" customHeight="1">
      <c r="A131" s="28"/>
      <c r="B131" s="170" t="s">
        <v>167</v>
      </c>
      <c r="C131" s="170"/>
      <c r="D131" s="170"/>
      <c r="E131" s="170"/>
      <c r="F131" s="170"/>
      <c r="G131" s="170"/>
      <c r="H131" s="170"/>
      <c r="I131" s="170"/>
      <c r="J131" s="43">
        <f>(SUM(J129:J130))</f>
        <v>2229.4411899767897</v>
      </c>
      <c r="K131" s="3"/>
      <c r="L131" s="3"/>
      <c r="M131" s="3"/>
      <c r="N131" s="3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4.25" customHeight="1">
      <c r="A132" s="28"/>
      <c r="B132" s="39"/>
      <c r="C132" s="171" t="s">
        <v>168</v>
      </c>
      <c r="D132" s="171"/>
      <c r="E132" s="171"/>
      <c r="F132" s="171"/>
      <c r="G132" s="171"/>
      <c r="H132" s="171"/>
      <c r="I132" s="39">
        <f>F10</f>
        <v>4</v>
      </c>
      <c r="J132" s="43">
        <f>J131*I132</f>
        <v>8917.7647599071588</v>
      </c>
      <c r="K132" s="3"/>
      <c r="L132" s="3"/>
      <c r="M132" s="3"/>
      <c r="N132" s="3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4.25" customHeight="1">
      <c r="A133" s="28"/>
      <c r="B133" s="31"/>
      <c r="C133" s="31"/>
      <c r="D133" s="31"/>
      <c r="E133" s="31"/>
      <c r="F133" s="31"/>
      <c r="G133" s="31"/>
      <c r="H133" s="31"/>
      <c r="I133" s="31"/>
      <c r="J133" s="75" t="s">
        <v>169</v>
      </c>
      <c r="K133" s="44"/>
      <c r="L133" s="44"/>
      <c r="M133" s="44"/>
      <c r="N133" s="3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2.75" customHeight="1">
      <c r="A134" s="28"/>
      <c r="B134" s="31"/>
      <c r="C134" s="31"/>
      <c r="D134" s="31"/>
      <c r="E134" s="31"/>
      <c r="F134" s="31"/>
      <c r="G134" s="31"/>
      <c r="H134" s="31"/>
      <c r="I134" s="45"/>
      <c r="J134" s="46">
        <f>J131/J28</f>
        <v>2.0520232590033594</v>
      </c>
      <c r="K134" s="44"/>
      <c r="L134" s="3"/>
      <c r="M134" s="3"/>
      <c r="N134" s="3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51" customHeight="1">
      <c r="A135" s="28"/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3"/>
      <c r="M135" s="44"/>
      <c r="N135" s="3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2.75" customHeight="1">
      <c r="A136" s="28"/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3"/>
      <c r="M136" s="3"/>
      <c r="N136" s="3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4.25" customHeight="1">
      <c r="A137" s="28"/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3"/>
      <c r="M137" s="3"/>
      <c r="N137" s="3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4.25" customHeight="1">
      <c r="A138" s="28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3"/>
      <c r="M138" s="3"/>
      <c r="N138" s="3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4.25" customHeight="1">
      <c r="A139" s="28"/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3"/>
      <c r="M139" s="3"/>
      <c r="N139" s="3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4.25" customHeight="1">
      <c r="A140" s="28"/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3"/>
      <c r="M140" s="3"/>
      <c r="N140" s="3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4.25" customHeight="1">
      <c r="A141" s="28"/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3"/>
      <c r="M141" s="3"/>
      <c r="N141" s="3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4.25" customHeight="1">
      <c r="A142" s="28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3"/>
      <c r="M142" s="3"/>
      <c r="N142" s="3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4.25" customHeight="1">
      <c r="A143" s="28"/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3"/>
      <c r="M143" s="3"/>
      <c r="N143" s="3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4.25" customHeight="1">
      <c r="A144" s="28"/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3"/>
      <c r="M144" s="3"/>
      <c r="N144" s="3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4.25" customHeight="1">
      <c r="A145" s="28"/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3"/>
      <c r="M145" s="3"/>
      <c r="N145" s="3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4.25" customHeight="1">
      <c r="A146" s="28"/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3"/>
      <c r="M146" s="3"/>
      <c r="N146" s="3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4.25" customHeight="1">
      <c r="A147" s="28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3"/>
      <c r="M147" s="3"/>
      <c r="N147" s="3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4.25" customHeight="1">
      <c r="A148" s="28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3"/>
      <c r="M148" s="3"/>
      <c r="N148" s="3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4.25" customHeight="1">
      <c r="A149" s="28"/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4.25" customHeight="1">
      <c r="A150" s="28"/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4.2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4.2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4.2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4.2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4.2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4.2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4.2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4.2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4.2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4.2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4.2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4.2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4.2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4.2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4.2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4.2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4.2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4.2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4.2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4.2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4.2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4.2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4.2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4.2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4.2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4.2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4.2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4.2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4.2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4.2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4.2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4.2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4.2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4.2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4.2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4.2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4.2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4.2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4.2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4.2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4.2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4.2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4.2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4.2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4.2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4.2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4.2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4.2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4.2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4.2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4.2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4.2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4.2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4.2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4.2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4.2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4.2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4.2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4.2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4.2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4.2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4.2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4.2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4.2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4.2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4.2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4.2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4.2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4.2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4.2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4.2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4.2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4.2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4.2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4.2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4.2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4.2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4.2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4.2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4.2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4.2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4.2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4.2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4.2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4.2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4.2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4.2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4.2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4.2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4.2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4.2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4.2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4.2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4.2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4.2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4.2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4.2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4.2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4.2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4.2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4.2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4.2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4.2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4.2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4.2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4.2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4.2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4.2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4.2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4.2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4.2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4.2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4.2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4.2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4.2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4.2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4.2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4.2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4.2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4.2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4.2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4.2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4.2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4.2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4.2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4.2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4.2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4.2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4.2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4.2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4.2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4.2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4.2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4.2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4.2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4.2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4.2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4.2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4.2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4.2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4.2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4.2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4.2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4.2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4.2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4.2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4.2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4.2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4.2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4.2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4.2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4.2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4.2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4.2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4.2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4.2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4.2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4.2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4.2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4.2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4.2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4.2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4.2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4.2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4.2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4.2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4.2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4.2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4.2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4.2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4.2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4.2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4.2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4.2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4.2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4.2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4.2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4.2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4.2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4.2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4.2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4.2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4.2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4.2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2.7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2.7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2.7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2.7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2.7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2.7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2.7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2.7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2.7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2.7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2.7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2.7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2.7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2.7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2.7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2.7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2.7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2.7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2.7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2.7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2.7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2.7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2.7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2.7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2.7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2.7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2.7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2.7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2.7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2.7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2.7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2.7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2.7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2.7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2.7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2.7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2.7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2.7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2.7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2.7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2.7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2.7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2.7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2.7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2.7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2.7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2.7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2.7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2.7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2.7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2.7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2.7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2.7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2.7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2.7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2.7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2.7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2.7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2.7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2.7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2.7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2.7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2.7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2.7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2.7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2.7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2.7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2.7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2.7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2.7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2.7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2.7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2.7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2.7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2.7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2.7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2.7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2.7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2.7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2.7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2.7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2.7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2.7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2.7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2.7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2.7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2.7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2.7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2.7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2.7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2.7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2.7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2.7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2.7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2.7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2.7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2.7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2.7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2.7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2.7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2.7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2.7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2.7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2.7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2.7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2.7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2.7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2.7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2.7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2.7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2.7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2.7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2.7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2.7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2.7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2.7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2.7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2.7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2.7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2.7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2.7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2.7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2.7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2.7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2.7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2.7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2.7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2.7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2.7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2.7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2.7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2.7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2.7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2.7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2.7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2.7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2.7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2.7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2.7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2.7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2.7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2.7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2.7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2.7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2.7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2.7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2.7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2.7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2.7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2.7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2.7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2.7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2.7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2.7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2.7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2.7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2.7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2.7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2.7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2.7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2.7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2.7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2.7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2.7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2.7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2.7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2.7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2.7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2.7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2.7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2.7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2.7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2.7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2.7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2.7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2.7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2.7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2.7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2.7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2.7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2.7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2.7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2.7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2.7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2.7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2.7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2.7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2.7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2.7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2.7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2.7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2.7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2.7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2.7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2.7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2.7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2.7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2.7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2.7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2.7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2.7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2.7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2.7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2.7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2.7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2.7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2.7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2.7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2.7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2.7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2.7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2.7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2.7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2.7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2.7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2.7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2.7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2.7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2.7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2.7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2.7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2.7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2.7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2.7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2.7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2.7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2.7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2.7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2.7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2.7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2.7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2.7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2.7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2.7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2.7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2.7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2.7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2.7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2.7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2.7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2.7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2.7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2.7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2.7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2.7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2.7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2.7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2.7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2.7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2.7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2.7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2.7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2.7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2.7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2.7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2.7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2.7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2.7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2.7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2.7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2.7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2.7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2.7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2.7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2.7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2.7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2.7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2.7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2.7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2.7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2.7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2.7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2.7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2.7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2.7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2.7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2.7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2.7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2.7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2.7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2.7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2.7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2.7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2.7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2.7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2.7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2.7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2.7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2.7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2.7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2.7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2.7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2.7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2.7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2.7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2.7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2.7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2.7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2.7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2.7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2.7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2.7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2.7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2.7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2.7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2.7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2.7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2.7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2.7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2.7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2.7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2.7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2.7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2.7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2.7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2.7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2.7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2.7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2.7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2.7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2.7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2.7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2.7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2.7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2.7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2.7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2.7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2.7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2.7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2.7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2.7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2.7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2.7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2.7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2.7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2.7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2.7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2.7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2.7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2.7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2.7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2.7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2.7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2.7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2.7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2.7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2.7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2.7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2.7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2.7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2.7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2.7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2.7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2.7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2.7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2.7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2.7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2.7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2.7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2.7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2.7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2.7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2.7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2.7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2.7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2.7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2.7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2.7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2.7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2.7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2.7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2.7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2.7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2.7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2.7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2.7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2.7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2.7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2.7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2.7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2.7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2.7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2.7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2.7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2.7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2.7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2.7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2.7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2.7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2.7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2.7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2.7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2.7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2.7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2.7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2.7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2.7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2.7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2.7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2.7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2.7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2.7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2.7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2.7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2.7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2.7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2.7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2.7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2.7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2.7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2.7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2.7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2.7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2.7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2.7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2.7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2.7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2.7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2.7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2.7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2.7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2.7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2.7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2.7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2.7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2.7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2.7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2.7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2.7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2.7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2.7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2.7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2.7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2.7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2.7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2.7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2.7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2.7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2.7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2.7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2.7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2.7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2.7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2.7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2.7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2.7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2.7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2.7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2.7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2.7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2.7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2.7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2.7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2.7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2.7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2.7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2.7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2.7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2.7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2.7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2.7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2.7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2.7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2.7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2.7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2.7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2.7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2.7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2.7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2.7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2.7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2.7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2.7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2.7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2.7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2.7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2.7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2.7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2.7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2.7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2.7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2.7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2.7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2.7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2.7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2.7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2.7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2.7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2.7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2.7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2.7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2.7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2.7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2.7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2.7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2.7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2.7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2.7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2.7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2.7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2.7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2.7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2.7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2.7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2.7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2.7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2.7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2.7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2.7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2.7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2.7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2.7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2.7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2.7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2.7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2.7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2.7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2.7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2.7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2.7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2.7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2.7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2.7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2.7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2.7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2.7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2.7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2.7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2.7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2.7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2.7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2.7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2.7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2.7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2.7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2.7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2.7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2.7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2.7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2.7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2.7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2.7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2.7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2.7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2.7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2.7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2.7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2.7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2.7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2.7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2.7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2.7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2.7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2.7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2.7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2.7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2.7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2.7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2.7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2.7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2.7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2.7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2.7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2.7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2.7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2.7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2.7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2.7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2.7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2.7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2.7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2.7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2.7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2.7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2.7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2.7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2.7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2.7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2.7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2.7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2.7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2.7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2.7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2.7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2.7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2.7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2.7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2.7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2.7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2.7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2.7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2.7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2.7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2.7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2.7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2.7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2.7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2.7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2.7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2.7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2.7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2.7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2.7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2.7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2.7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2.7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2.7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2.7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2.7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2.7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2.7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2.7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2.7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2.7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2.7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2.7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2.7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2.7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2.7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2.7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2.7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2.7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2.7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2.7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2.7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2.7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2.7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2.7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2.7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2.7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2.7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2.7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2.7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2.7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2.7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2.7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2.7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2.7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2.7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2.7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2.7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2.7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2.7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2.7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2.7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2.7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2.7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2.7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2.7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2.7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2.7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2.7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2.7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2.7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2.7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2.7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2.75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2.75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2.75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2.75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2.75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2.75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2.75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</sheetData>
  <sheetProtection password="C59B" sheet="1" objects="1" scenarios="1"/>
  <mergeCells count="122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B28:I28"/>
    <mergeCell ref="B31:J31"/>
    <mergeCell ref="B32:H32"/>
    <mergeCell ref="B33:I33"/>
    <mergeCell ref="C34:H34"/>
    <mergeCell ref="C35:H35"/>
    <mergeCell ref="B36:H36"/>
    <mergeCell ref="B38:H38"/>
    <mergeCell ref="B39:I39"/>
    <mergeCell ref="C40:H40"/>
    <mergeCell ref="C41:H41"/>
    <mergeCell ref="C42:H42"/>
    <mergeCell ref="C43:H43"/>
    <mergeCell ref="C44:H44"/>
    <mergeCell ref="C45:H45"/>
    <mergeCell ref="C46:H46"/>
    <mergeCell ref="C47:H47"/>
    <mergeCell ref="B48:H48"/>
    <mergeCell ref="B50:H50"/>
    <mergeCell ref="C51:H51"/>
    <mergeCell ref="C52:H52"/>
    <mergeCell ref="C53:H53"/>
    <mergeCell ref="C54:H54"/>
    <mergeCell ref="C55:H55"/>
    <mergeCell ref="C56:H56"/>
    <mergeCell ref="B57:I57"/>
    <mergeCell ref="B59:J59"/>
    <mergeCell ref="B60:I60"/>
    <mergeCell ref="C61:I61"/>
    <mergeCell ref="C62:I62"/>
    <mergeCell ref="C63:I63"/>
    <mergeCell ref="B64:I64"/>
    <mergeCell ref="B65:J65"/>
    <mergeCell ref="B67:J67"/>
    <mergeCell ref="C68:H68"/>
    <mergeCell ref="B69:I69"/>
    <mergeCell ref="C70:H70"/>
    <mergeCell ref="C71:H71"/>
    <mergeCell ref="C72:H72"/>
    <mergeCell ref="C73:H73"/>
    <mergeCell ref="C74:H74"/>
    <mergeCell ref="B75:H75"/>
    <mergeCell ref="B76:J76"/>
    <mergeCell ref="B78:J78"/>
    <mergeCell ref="B79:H79"/>
    <mergeCell ref="B80:I80"/>
    <mergeCell ref="C81:H81"/>
    <mergeCell ref="C82:H82"/>
    <mergeCell ref="C83:H83"/>
    <mergeCell ref="C84:H84"/>
    <mergeCell ref="C85:H85"/>
    <mergeCell ref="C86:H86"/>
    <mergeCell ref="B87:H87"/>
    <mergeCell ref="B88:J88"/>
    <mergeCell ref="B89:H89"/>
    <mergeCell ref="B90:I90"/>
    <mergeCell ref="C91:H91"/>
    <mergeCell ref="B92:H92"/>
    <mergeCell ref="B94:J94"/>
    <mergeCell ref="B95:I95"/>
    <mergeCell ref="C96:I96"/>
    <mergeCell ref="C97:I97"/>
    <mergeCell ref="B98:I98"/>
    <mergeCell ref="B101:J101"/>
    <mergeCell ref="C102:H102"/>
    <mergeCell ref="C103:H103"/>
    <mergeCell ref="C104:H104"/>
    <mergeCell ref="C105:H105"/>
    <mergeCell ref="C106:H106"/>
    <mergeCell ref="B107:H107"/>
    <mergeCell ref="B108:J108"/>
    <mergeCell ref="B110:J11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B119:H119"/>
    <mergeCell ref="B131:I131"/>
    <mergeCell ref="C132:H132"/>
    <mergeCell ref="B135:K150"/>
    <mergeCell ref="B122:J122"/>
    <mergeCell ref="B123:I123"/>
    <mergeCell ref="C124:I124"/>
    <mergeCell ref="C125:I125"/>
    <mergeCell ref="C126:I126"/>
    <mergeCell ref="C127:I127"/>
    <mergeCell ref="C128:I128"/>
    <mergeCell ref="C129:I129"/>
    <mergeCell ref="C130:I130"/>
  </mergeCells>
  <printOptions horizontalCentered="1"/>
  <pageMargins left="0.70866141732283472" right="0.70866141732283472" top="0.74803149606299213" bottom="0.74803149606299213" header="0" footer="0"/>
  <pageSetup paperSize="9" scale="75" firstPageNumber="0" orientation="landscape" horizontalDpi="300" verticalDpi="300" r:id="rId1"/>
  <headerFooter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997"/>
  <sheetViews>
    <sheetView showGridLines="0" topLeftCell="A121" workbookViewId="0">
      <selection activeCell="C125" sqref="C125:I125"/>
    </sheetView>
  </sheetViews>
  <sheetFormatPr defaultRowHeight="12.75"/>
  <cols>
    <col min="1" max="1" width="1.42578125" customWidth="1"/>
    <col min="2" max="2" width="8.42578125" customWidth="1"/>
    <col min="3" max="3" width="13.42578125" customWidth="1"/>
    <col min="4" max="4" width="24" customWidth="1"/>
    <col min="5" max="5" width="17.42578125" customWidth="1"/>
    <col min="6" max="6" width="26" customWidth="1"/>
    <col min="7" max="7" width="10.5703125" customWidth="1"/>
    <col min="8" max="8" width="12.85546875" customWidth="1"/>
    <col min="9" max="9" width="11.5703125"/>
    <col min="10" max="10" width="20.5703125" customWidth="1"/>
    <col min="11" max="11" width="24" customWidth="1"/>
    <col min="12" max="12" width="17.7109375" customWidth="1"/>
    <col min="13" max="13" width="18" customWidth="1"/>
    <col min="14" max="14" width="17.5703125" customWidth="1"/>
    <col min="15" max="26" width="7.85546875" customWidth="1"/>
    <col min="27" max="1025" width="14.42578125" customWidth="1"/>
  </cols>
  <sheetData>
    <row r="1" spans="1:26" ht="16.5" customHeight="1">
      <c r="A1" s="28"/>
      <c r="B1" s="29"/>
      <c r="C1" s="29"/>
      <c r="D1" s="29"/>
      <c r="E1" s="184"/>
      <c r="F1" s="184"/>
      <c r="G1" s="29"/>
      <c r="H1" s="184"/>
      <c r="I1" s="184"/>
      <c r="J1" s="184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6.5" customHeight="1">
      <c r="A2" s="28"/>
      <c r="B2" s="173" t="s">
        <v>43</v>
      </c>
      <c r="C2" s="173"/>
      <c r="D2" s="173"/>
      <c r="E2" s="173"/>
      <c r="F2" s="173"/>
      <c r="G2" s="173"/>
      <c r="H2" s="173"/>
      <c r="I2" s="173"/>
      <c r="J2" s="173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6.5" customHeight="1">
      <c r="A3" s="28"/>
      <c r="B3" s="30" t="s">
        <v>44</v>
      </c>
      <c r="C3" s="174" t="s">
        <v>45</v>
      </c>
      <c r="D3" s="174"/>
      <c r="E3" s="174"/>
      <c r="F3" s="174"/>
      <c r="G3" s="174"/>
      <c r="H3" s="174"/>
      <c r="I3" s="174"/>
      <c r="J3" s="151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6.5" customHeight="1">
      <c r="A4" s="28"/>
      <c r="B4" s="30" t="s">
        <v>46</v>
      </c>
      <c r="C4" s="174" t="s">
        <v>47</v>
      </c>
      <c r="D4" s="174"/>
      <c r="E4" s="174"/>
      <c r="F4" s="174"/>
      <c r="G4" s="174"/>
      <c r="H4" s="174"/>
      <c r="I4" s="174"/>
      <c r="J4" s="30" t="s">
        <v>48</v>
      </c>
      <c r="K4" s="2"/>
      <c r="L4" s="2"/>
      <c r="M4" s="2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6.5" customHeight="1">
      <c r="A5" s="28"/>
      <c r="B5" s="30" t="s">
        <v>49</v>
      </c>
      <c r="C5" s="174" t="s">
        <v>50</v>
      </c>
      <c r="D5" s="174"/>
      <c r="E5" s="174"/>
      <c r="F5" s="174"/>
      <c r="G5" s="174"/>
      <c r="H5" s="174"/>
      <c r="I5" s="174"/>
      <c r="J5" s="30">
        <v>2020</v>
      </c>
      <c r="K5" s="2"/>
      <c r="L5" s="2"/>
      <c r="M5" s="2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6.5" customHeight="1">
      <c r="A6" s="28"/>
      <c r="B6" s="30" t="s">
        <v>51</v>
      </c>
      <c r="C6" s="174" t="s">
        <v>52</v>
      </c>
      <c r="D6" s="174"/>
      <c r="E6" s="174"/>
      <c r="F6" s="174"/>
      <c r="G6" s="174"/>
      <c r="H6" s="174"/>
      <c r="I6" s="174"/>
      <c r="J6" s="30">
        <v>12</v>
      </c>
      <c r="K6" s="2"/>
      <c r="L6" s="2"/>
      <c r="M6" s="2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6.5" customHeight="1">
      <c r="A7" s="28"/>
      <c r="B7" s="31"/>
      <c r="C7" s="31"/>
      <c r="D7" s="31"/>
      <c r="E7" s="31"/>
      <c r="F7" s="31"/>
      <c r="G7" s="31"/>
      <c r="H7" s="31"/>
      <c r="I7" s="31"/>
      <c r="J7" s="32">
        <v>15.22</v>
      </c>
      <c r="K7" s="2"/>
      <c r="L7" s="2"/>
      <c r="M7" s="2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2.75" customHeight="1">
      <c r="A8" s="28"/>
      <c r="B8" s="173" t="s">
        <v>53</v>
      </c>
      <c r="C8" s="173"/>
      <c r="D8" s="173"/>
      <c r="E8" s="173"/>
      <c r="F8" s="173"/>
      <c r="G8" s="173"/>
      <c r="H8" s="173"/>
      <c r="I8" s="173"/>
      <c r="J8" s="173"/>
      <c r="K8" s="2"/>
      <c r="L8" s="2"/>
      <c r="M8" s="2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2.75" customHeight="1">
      <c r="A9" s="28"/>
      <c r="B9" s="174" t="s">
        <v>54</v>
      </c>
      <c r="C9" s="174"/>
      <c r="D9" s="174" t="s">
        <v>55</v>
      </c>
      <c r="E9" s="174"/>
      <c r="F9" s="174" t="s">
        <v>56</v>
      </c>
      <c r="G9" s="174"/>
      <c r="H9" s="174"/>
      <c r="I9" s="174"/>
      <c r="J9" s="174"/>
      <c r="K9" s="2"/>
      <c r="L9" s="2"/>
      <c r="M9" s="2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2.75" customHeight="1">
      <c r="A10" s="28"/>
      <c r="B10" s="182" t="s">
        <v>172</v>
      </c>
      <c r="C10" s="182"/>
      <c r="D10" s="174" t="s">
        <v>3</v>
      </c>
      <c r="E10" s="174"/>
      <c r="F10" s="182">
        <v>4</v>
      </c>
      <c r="G10" s="182"/>
      <c r="H10" s="182"/>
      <c r="I10" s="182"/>
      <c r="J10" s="182"/>
      <c r="K10" s="2"/>
      <c r="L10" s="2"/>
      <c r="M10" s="2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2.75" customHeight="1">
      <c r="A11" s="28"/>
      <c r="B11" s="31"/>
      <c r="C11" s="31"/>
      <c r="D11" s="31"/>
      <c r="E11" s="31"/>
      <c r="F11" s="31"/>
      <c r="G11" s="31"/>
      <c r="H11" s="31"/>
      <c r="I11" s="31"/>
      <c r="J11" s="31"/>
      <c r="K11" s="2"/>
      <c r="L11" s="2"/>
      <c r="M11" s="2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6.5" customHeight="1">
      <c r="A12" s="28"/>
      <c r="B12" s="173" t="s">
        <v>58</v>
      </c>
      <c r="C12" s="173"/>
      <c r="D12" s="173"/>
      <c r="E12" s="173"/>
      <c r="F12" s="173"/>
      <c r="G12" s="173"/>
      <c r="H12" s="173"/>
      <c r="I12" s="173"/>
      <c r="J12" s="173"/>
      <c r="K12" s="2"/>
      <c r="L12" s="2"/>
      <c r="M12" s="2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2.75" customHeight="1">
      <c r="A13" s="28"/>
      <c r="B13" s="30">
        <v>1</v>
      </c>
      <c r="C13" s="174" t="s">
        <v>59</v>
      </c>
      <c r="D13" s="174"/>
      <c r="E13" s="174"/>
      <c r="F13" s="174"/>
      <c r="G13" s="174"/>
      <c r="H13" s="174"/>
      <c r="I13" s="174"/>
      <c r="J13" s="30" t="str">
        <f>B10</f>
        <v>Cozinheiro (a) 12 x 36</v>
      </c>
      <c r="K13" s="3"/>
      <c r="L13" s="3"/>
      <c r="M13" s="3"/>
      <c r="N13" s="3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2.75" customHeight="1">
      <c r="A14" s="28"/>
      <c r="B14" s="30">
        <v>2</v>
      </c>
      <c r="C14" s="174" t="s">
        <v>60</v>
      </c>
      <c r="D14" s="174"/>
      <c r="E14" s="174"/>
      <c r="F14" s="174"/>
      <c r="G14" s="174"/>
      <c r="H14" s="174"/>
      <c r="I14" s="174"/>
      <c r="J14" s="33" t="s">
        <v>173</v>
      </c>
      <c r="K14" s="3"/>
      <c r="L14" s="3"/>
      <c r="M14" s="3"/>
      <c r="N14" s="3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2.75" customHeight="1">
      <c r="A15" s="28"/>
      <c r="B15" s="30">
        <v>3</v>
      </c>
      <c r="C15" s="174" t="s">
        <v>62</v>
      </c>
      <c r="D15" s="174"/>
      <c r="E15" s="174"/>
      <c r="F15" s="174"/>
      <c r="G15" s="174"/>
      <c r="H15" s="174"/>
      <c r="I15" s="174"/>
      <c r="J15" s="155">
        <v>1651.64</v>
      </c>
      <c r="K15" s="76" t="s">
        <v>174</v>
      </c>
      <c r="L15" s="3"/>
      <c r="M15" s="3"/>
      <c r="N15" s="3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24.75" customHeight="1">
      <c r="A16" s="34"/>
      <c r="B16" s="35">
        <v>4</v>
      </c>
      <c r="C16" s="183" t="s">
        <v>63</v>
      </c>
      <c r="D16" s="183"/>
      <c r="E16" s="183"/>
      <c r="F16" s="183"/>
      <c r="G16" s="183"/>
      <c r="H16" s="183"/>
      <c r="I16" s="183"/>
      <c r="J16" s="36" t="s">
        <v>171</v>
      </c>
      <c r="K16" s="37"/>
      <c r="L16" s="37"/>
      <c r="M16" s="37"/>
      <c r="N16" s="37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26.25" customHeight="1">
      <c r="A17" s="34"/>
      <c r="B17" s="35">
        <v>5</v>
      </c>
      <c r="C17" s="183" t="s">
        <v>65</v>
      </c>
      <c r="D17" s="183"/>
      <c r="E17" s="183"/>
      <c r="F17" s="183"/>
      <c r="G17" s="183"/>
      <c r="H17" s="183"/>
      <c r="I17" s="183"/>
      <c r="J17" s="35" t="s">
        <v>66</v>
      </c>
      <c r="K17" s="37"/>
      <c r="L17" s="37"/>
      <c r="M17" s="37"/>
      <c r="N17" s="37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2.75" customHeight="1">
      <c r="A18" s="28"/>
      <c r="B18" s="30">
        <v>6</v>
      </c>
      <c r="C18" s="174" t="s">
        <v>67</v>
      </c>
      <c r="D18" s="174"/>
      <c r="E18" s="174"/>
      <c r="F18" s="174"/>
      <c r="G18" s="174"/>
      <c r="H18" s="174"/>
      <c r="I18" s="174"/>
      <c r="J18" s="38">
        <v>43831</v>
      </c>
      <c r="K18" s="3"/>
      <c r="L18" s="3"/>
      <c r="M18" s="3"/>
      <c r="N18" s="3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6.5" customHeight="1">
      <c r="A19" s="28"/>
      <c r="B19" s="177"/>
      <c r="C19" s="177"/>
      <c r="D19" s="177"/>
      <c r="E19" s="177"/>
      <c r="F19" s="177"/>
      <c r="G19" s="177"/>
      <c r="H19" s="177"/>
      <c r="I19" s="177"/>
      <c r="J19" s="177"/>
      <c r="K19" s="3"/>
      <c r="L19" s="3"/>
      <c r="M19" s="3"/>
      <c r="N19" s="3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6.5" customHeight="1">
      <c r="A20" s="28"/>
      <c r="B20" s="31"/>
      <c r="C20" s="31"/>
      <c r="D20" s="31"/>
      <c r="E20" s="31"/>
      <c r="F20" s="31"/>
      <c r="G20" s="31"/>
      <c r="H20" s="31"/>
      <c r="I20" s="31"/>
      <c r="J20" s="31"/>
      <c r="K20" s="3"/>
      <c r="L20" s="3"/>
      <c r="M20" s="3"/>
      <c r="N20" s="3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6.5" customHeight="1">
      <c r="A21" s="28"/>
      <c r="B21" s="173" t="s">
        <v>68</v>
      </c>
      <c r="C21" s="173"/>
      <c r="D21" s="173"/>
      <c r="E21" s="173"/>
      <c r="F21" s="173"/>
      <c r="G21" s="173"/>
      <c r="H21" s="173"/>
      <c r="I21" s="173"/>
      <c r="J21" s="173"/>
      <c r="K21" s="3"/>
      <c r="L21" s="3"/>
      <c r="M21" s="3"/>
      <c r="N21" s="3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2.75" customHeight="1">
      <c r="A22" s="28"/>
      <c r="B22" s="39">
        <v>1</v>
      </c>
      <c r="C22" s="170" t="s">
        <v>69</v>
      </c>
      <c r="D22" s="170"/>
      <c r="E22" s="170"/>
      <c r="F22" s="170"/>
      <c r="G22" s="170"/>
      <c r="H22" s="170"/>
      <c r="I22" s="39" t="s">
        <v>70</v>
      </c>
      <c r="J22" s="39" t="s">
        <v>71</v>
      </c>
      <c r="K22" s="3"/>
      <c r="L22" s="3"/>
      <c r="M22" s="3"/>
      <c r="N22" s="3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2.75" customHeight="1">
      <c r="A23" s="28"/>
      <c r="B23" s="39" t="s">
        <v>44</v>
      </c>
      <c r="C23" s="174" t="s">
        <v>72</v>
      </c>
      <c r="D23" s="174"/>
      <c r="E23" s="174"/>
      <c r="F23" s="174"/>
      <c r="G23" s="174"/>
      <c r="H23" s="174"/>
      <c r="I23" s="30"/>
      <c r="J23" s="40">
        <f>J15</f>
        <v>1651.64</v>
      </c>
      <c r="K23" s="3"/>
      <c r="L23" s="3"/>
      <c r="M23" s="3"/>
      <c r="N23" s="3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2.75" customHeight="1">
      <c r="A24" s="28"/>
      <c r="B24" s="39" t="s">
        <v>46</v>
      </c>
      <c r="C24" s="174" t="s">
        <v>73</v>
      </c>
      <c r="D24" s="174"/>
      <c r="E24" s="174"/>
      <c r="F24" s="174"/>
      <c r="G24" s="174"/>
      <c r="H24" s="174"/>
      <c r="I24" s="41"/>
      <c r="J24" s="40">
        <f>J23*I24</f>
        <v>0</v>
      </c>
      <c r="K24" s="3"/>
      <c r="L24" s="3"/>
      <c r="M24" s="3"/>
      <c r="N24" s="3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2.75" customHeight="1">
      <c r="A25" s="28"/>
      <c r="B25" s="39" t="s">
        <v>49</v>
      </c>
      <c r="C25" s="174" t="s">
        <v>74</v>
      </c>
      <c r="D25" s="174"/>
      <c r="E25" s="174"/>
      <c r="F25" s="174"/>
      <c r="G25" s="174"/>
      <c r="H25" s="174"/>
      <c r="I25" s="41"/>
      <c r="J25" s="40">
        <v>0</v>
      </c>
      <c r="K25" s="42"/>
      <c r="L25" s="3"/>
      <c r="M25" s="3"/>
      <c r="N25" s="3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2.75" customHeight="1">
      <c r="A26" s="28"/>
      <c r="B26" s="39" t="s">
        <v>51</v>
      </c>
      <c r="C26" s="174" t="s">
        <v>75</v>
      </c>
      <c r="D26" s="174"/>
      <c r="E26" s="174"/>
      <c r="F26" s="174"/>
      <c r="G26" s="174"/>
      <c r="H26" s="174"/>
      <c r="I26" s="41"/>
      <c r="J26" s="40">
        <v>0</v>
      </c>
      <c r="K26" s="3"/>
      <c r="L26" s="3"/>
      <c r="M26" s="3"/>
      <c r="N26" s="3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2.75" customHeight="1">
      <c r="A27" s="28"/>
      <c r="B27" s="39" t="s">
        <v>76</v>
      </c>
      <c r="C27" s="174" t="s">
        <v>77</v>
      </c>
      <c r="D27" s="174"/>
      <c r="E27" s="174"/>
      <c r="F27" s="174"/>
      <c r="G27" s="174"/>
      <c r="H27" s="174"/>
      <c r="I27" s="41"/>
      <c r="J27" s="40">
        <v>0</v>
      </c>
      <c r="K27" s="3"/>
      <c r="L27" s="3"/>
      <c r="M27" s="3"/>
      <c r="N27" s="3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2.75" customHeight="1">
      <c r="A28" s="28"/>
      <c r="B28" s="170" t="s">
        <v>78</v>
      </c>
      <c r="C28" s="170"/>
      <c r="D28" s="170"/>
      <c r="E28" s="170"/>
      <c r="F28" s="170"/>
      <c r="G28" s="170"/>
      <c r="H28" s="170"/>
      <c r="I28" s="170"/>
      <c r="J28" s="43">
        <f>SUM(J23:J27)</f>
        <v>1651.64</v>
      </c>
      <c r="K28" s="44"/>
      <c r="L28" s="3"/>
      <c r="M28" s="3"/>
      <c r="N28" s="3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4.25" customHeight="1">
      <c r="A29" s="28"/>
      <c r="B29" s="45"/>
      <c r="C29" s="45"/>
      <c r="D29" s="45"/>
      <c r="E29" s="45"/>
      <c r="F29" s="45"/>
      <c r="G29" s="45"/>
      <c r="H29" s="45"/>
      <c r="I29" s="45"/>
      <c r="J29" s="46"/>
      <c r="K29" s="3"/>
      <c r="L29" s="3"/>
      <c r="M29" s="3"/>
      <c r="N29" s="3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4.25" customHeight="1">
      <c r="A30" s="28"/>
      <c r="B30" s="45"/>
      <c r="C30" s="45"/>
      <c r="D30" s="45"/>
      <c r="E30" s="45"/>
      <c r="F30" s="45"/>
      <c r="G30" s="45"/>
      <c r="H30" s="45"/>
      <c r="I30" s="45"/>
      <c r="J30" s="46"/>
      <c r="K30" s="3"/>
      <c r="L30" s="3"/>
      <c r="M30" s="3"/>
      <c r="N30" s="3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2.75" customHeight="1">
      <c r="A31" s="28"/>
      <c r="B31" s="173" t="s">
        <v>79</v>
      </c>
      <c r="C31" s="173"/>
      <c r="D31" s="173"/>
      <c r="E31" s="173"/>
      <c r="F31" s="173"/>
      <c r="G31" s="173"/>
      <c r="H31" s="173"/>
      <c r="I31" s="173"/>
      <c r="J31" s="173"/>
      <c r="K31" s="3"/>
      <c r="L31" s="3"/>
      <c r="M31" s="3"/>
      <c r="N31" s="3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2.75" customHeight="1">
      <c r="A32" s="28"/>
      <c r="B32" s="170" t="s">
        <v>80</v>
      </c>
      <c r="C32" s="170"/>
      <c r="D32" s="170"/>
      <c r="E32" s="170"/>
      <c r="F32" s="170"/>
      <c r="G32" s="170"/>
      <c r="H32" s="170"/>
      <c r="I32" s="39" t="s">
        <v>70</v>
      </c>
      <c r="J32" s="39" t="s">
        <v>71</v>
      </c>
      <c r="K32" s="3"/>
      <c r="L32" s="3"/>
      <c r="M32" s="3"/>
      <c r="N32" s="3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2.75" customHeight="1">
      <c r="A33" s="28"/>
      <c r="B33" s="170" t="s">
        <v>81</v>
      </c>
      <c r="C33" s="170"/>
      <c r="D33" s="170"/>
      <c r="E33" s="170"/>
      <c r="F33" s="170"/>
      <c r="G33" s="170"/>
      <c r="H33" s="170"/>
      <c r="I33" s="170"/>
      <c r="J33" s="47">
        <f>J28</f>
        <v>1651.64</v>
      </c>
      <c r="K33" s="3"/>
      <c r="L33" s="3"/>
      <c r="M33" s="3"/>
      <c r="N33" s="3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2.75" customHeight="1">
      <c r="A34" s="28"/>
      <c r="B34" s="39" t="s">
        <v>44</v>
      </c>
      <c r="C34" s="174" t="s">
        <v>82</v>
      </c>
      <c r="D34" s="174"/>
      <c r="E34" s="174"/>
      <c r="F34" s="174"/>
      <c r="G34" s="174"/>
      <c r="H34" s="174"/>
      <c r="I34" s="41">
        <f>(1/12)</f>
        <v>8.3333333333333329E-2</v>
      </c>
      <c r="J34" s="40">
        <f>$J$33*I34</f>
        <v>137.63666666666666</v>
      </c>
      <c r="K34" s="3"/>
      <c r="L34" s="3"/>
      <c r="M34" s="3"/>
      <c r="N34" s="3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2.75" customHeight="1">
      <c r="A35" s="28"/>
      <c r="B35" s="39" t="s">
        <v>46</v>
      </c>
      <c r="C35" s="174" t="s">
        <v>83</v>
      </c>
      <c r="D35" s="174"/>
      <c r="E35" s="174"/>
      <c r="F35" s="174"/>
      <c r="G35" s="174"/>
      <c r="H35" s="174"/>
      <c r="I35" s="41">
        <f>(1/12)+((1/12)/3)</f>
        <v>0.1111111111111111</v>
      </c>
      <c r="J35" s="40">
        <f>$J$33*I35</f>
        <v>183.51555555555555</v>
      </c>
      <c r="K35" s="3"/>
      <c r="L35" s="3"/>
      <c r="M35" s="3"/>
      <c r="N35" s="3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4.25" customHeight="1">
      <c r="A36" s="28"/>
      <c r="B36" s="170" t="s">
        <v>84</v>
      </c>
      <c r="C36" s="170"/>
      <c r="D36" s="170"/>
      <c r="E36" s="170"/>
      <c r="F36" s="170"/>
      <c r="G36" s="170"/>
      <c r="H36" s="170"/>
      <c r="I36" s="48">
        <f>I34+I35</f>
        <v>0.19444444444444442</v>
      </c>
      <c r="J36" s="43">
        <f>SUM(J34:J35)</f>
        <v>321.15222222222224</v>
      </c>
      <c r="K36" s="44"/>
      <c r="L36" s="3"/>
      <c r="M36" s="3"/>
      <c r="N36" s="3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4.25" customHeight="1">
      <c r="A37" s="28"/>
      <c r="B37" s="49"/>
      <c r="C37" s="50"/>
      <c r="D37" s="50"/>
      <c r="E37" s="50"/>
      <c r="F37" s="50"/>
      <c r="G37" s="50"/>
      <c r="H37" s="50"/>
      <c r="I37" s="51"/>
      <c r="J37" s="52"/>
      <c r="K37" s="3"/>
      <c r="L37" s="3"/>
      <c r="M37" s="3"/>
      <c r="N37" s="3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4.25" customHeight="1">
      <c r="A38" s="28"/>
      <c r="B38" s="170" t="s">
        <v>85</v>
      </c>
      <c r="C38" s="170"/>
      <c r="D38" s="170"/>
      <c r="E38" s="170"/>
      <c r="F38" s="170"/>
      <c r="G38" s="170"/>
      <c r="H38" s="170"/>
      <c r="I38" s="39" t="s">
        <v>70</v>
      </c>
      <c r="J38" s="39" t="s">
        <v>71</v>
      </c>
      <c r="K38" s="3"/>
      <c r="L38" s="3"/>
      <c r="M38" s="3"/>
      <c r="N38" s="3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4.25" customHeight="1">
      <c r="A39" s="28"/>
      <c r="B39" s="170" t="s">
        <v>86</v>
      </c>
      <c r="C39" s="170"/>
      <c r="D39" s="170"/>
      <c r="E39" s="170"/>
      <c r="F39" s="170"/>
      <c r="G39" s="170"/>
      <c r="H39" s="170"/>
      <c r="I39" s="170"/>
      <c r="J39" s="53">
        <f>J28+J36</f>
        <v>1972.7922222222223</v>
      </c>
      <c r="K39" s="3"/>
      <c r="L39" s="3"/>
      <c r="M39" s="3"/>
      <c r="N39" s="3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4.25" customHeight="1">
      <c r="A40" s="28"/>
      <c r="B40" s="39" t="s">
        <v>44</v>
      </c>
      <c r="C40" s="174" t="s">
        <v>87</v>
      </c>
      <c r="D40" s="174"/>
      <c r="E40" s="174"/>
      <c r="F40" s="174"/>
      <c r="G40" s="174"/>
      <c r="H40" s="174"/>
      <c r="I40" s="41">
        <v>0.2</v>
      </c>
      <c r="J40" s="40">
        <f t="shared" ref="J40:J47" si="0">$J$39*I40</f>
        <v>394.55844444444449</v>
      </c>
      <c r="K40" s="3"/>
      <c r="L40" s="3"/>
      <c r="M40" s="3"/>
      <c r="N40" s="3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2.75" customHeight="1">
      <c r="A41" s="28"/>
      <c r="B41" s="39" t="s">
        <v>46</v>
      </c>
      <c r="C41" s="174" t="s">
        <v>88</v>
      </c>
      <c r="D41" s="174"/>
      <c r="E41" s="174"/>
      <c r="F41" s="174"/>
      <c r="G41" s="174"/>
      <c r="H41" s="174"/>
      <c r="I41" s="41">
        <v>2.5000000000000001E-2</v>
      </c>
      <c r="J41" s="40">
        <f t="shared" si="0"/>
        <v>49.319805555555561</v>
      </c>
      <c r="K41" s="3"/>
      <c r="L41" s="3"/>
      <c r="M41" s="3"/>
      <c r="N41" s="3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4.25" customHeight="1">
      <c r="A42" s="28"/>
      <c r="B42" s="39" t="s">
        <v>49</v>
      </c>
      <c r="C42" s="174" t="s">
        <v>89</v>
      </c>
      <c r="D42" s="174"/>
      <c r="E42" s="174"/>
      <c r="F42" s="174"/>
      <c r="G42" s="174"/>
      <c r="H42" s="174"/>
      <c r="I42" s="153">
        <v>0</v>
      </c>
      <c r="J42" s="40">
        <f t="shared" si="0"/>
        <v>0</v>
      </c>
      <c r="K42" s="3"/>
      <c r="L42" s="3"/>
      <c r="M42" s="3"/>
      <c r="N42" s="3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2.75" customHeight="1">
      <c r="A43" s="28"/>
      <c r="B43" s="39" t="s">
        <v>51</v>
      </c>
      <c r="C43" s="174" t="s">
        <v>90</v>
      </c>
      <c r="D43" s="174"/>
      <c r="E43" s="174"/>
      <c r="F43" s="174"/>
      <c r="G43" s="174"/>
      <c r="H43" s="174"/>
      <c r="I43" s="41">
        <v>1.4999999999999999E-2</v>
      </c>
      <c r="J43" s="40">
        <f t="shared" si="0"/>
        <v>29.591883333333335</v>
      </c>
      <c r="K43" s="3"/>
      <c r="L43" s="3"/>
      <c r="M43" s="3"/>
      <c r="N43" s="3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4.25" customHeight="1">
      <c r="A44" s="28"/>
      <c r="B44" s="39" t="s">
        <v>76</v>
      </c>
      <c r="C44" s="174" t="s">
        <v>91</v>
      </c>
      <c r="D44" s="174"/>
      <c r="E44" s="174"/>
      <c r="F44" s="174"/>
      <c r="G44" s="174"/>
      <c r="H44" s="174"/>
      <c r="I44" s="41">
        <v>0.01</v>
      </c>
      <c r="J44" s="40">
        <f t="shared" si="0"/>
        <v>19.727922222222222</v>
      </c>
      <c r="K44" s="3"/>
      <c r="L44" s="3"/>
      <c r="M44" s="3"/>
      <c r="N44" s="3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4.25" customHeight="1">
      <c r="A45" s="28"/>
      <c r="B45" s="39" t="s">
        <v>92</v>
      </c>
      <c r="C45" s="174" t="s">
        <v>93</v>
      </c>
      <c r="D45" s="174"/>
      <c r="E45" s="174"/>
      <c r="F45" s="174"/>
      <c r="G45" s="174"/>
      <c r="H45" s="174"/>
      <c r="I45" s="41">
        <v>6.0000000000000001E-3</v>
      </c>
      <c r="J45" s="40">
        <f t="shared" si="0"/>
        <v>11.836753333333334</v>
      </c>
      <c r="K45" s="3"/>
      <c r="L45" s="3"/>
      <c r="M45" s="3"/>
      <c r="N45" s="3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4.25" customHeight="1">
      <c r="A46" s="28"/>
      <c r="B46" s="39" t="s">
        <v>94</v>
      </c>
      <c r="C46" s="174" t="s">
        <v>95</v>
      </c>
      <c r="D46" s="174"/>
      <c r="E46" s="174"/>
      <c r="F46" s="174"/>
      <c r="G46" s="174"/>
      <c r="H46" s="174"/>
      <c r="I46" s="41">
        <v>2E-3</v>
      </c>
      <c r="J46" s="40">
        <f t="shared" si="0"/>
        <v>3.9455844444444446</v>
      </c>
      <c r="K46" s="3"/>
      <c r="L46" s="3"/>
      <c r="M46" s="3"/>
      <c r="N46" s="3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4.25" customHeight="1">
      <c r="A47" s="28"/>
      <c r="B47" s="39" t="s">
        <v>96</v>
      </c>
      <c r="C47" s="174" t="s">
        <v>97</v>
      </c>
      <c r="D47" s="174"/>
      <c r="E47" s="174"/>
      <c r="F47" s="174"/>
      <c r="G47" s="174"/>
      <c r="H47" s="174"/>
      <c r="I47" s="41">
        <v>0.08</v>
      </c>
      <c r="J47" s="40">
        <f t="shared" si="0"/>
        <v>157.82337777777778</v>
      </c>
      <c r="K47" s="3"/>
      <c r="L47" s="3"/>
      <c r="M47" s="3"/>
      <c r="N47" s="3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4.25" customHeight="1">
      <c r="A48" s="28"/>
      <c r="B48" s="170" t="s">
        <v>98</v>
      </c>
      <c r="C48" s="170"/>
      <c r="D48" s="170"/>
      <c r="E48" s="170"/>
      <c r="F48" s="170"/>
      <c r="G48" s="170"/>
      <c r="H48" s="170"/>
      <c r="I48" s="48">
        <f>SUM(I40:I47)</f>
        <v>0.33800000000000002</v>
      </c>
      <c r="J48" s="43">
        <f>SUM(J40:J47)</f>
        <v>666.80377111111113</v>
      </c>
      <c r="K48" s="44"/>
      <c r="L48" s="3"/>
      <c r="M48" s="3"/>
      <c r="N48" s="3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4.25" customHeight="1">
      <c r="A49" s="28"/>
      <c r="B49" s="2"/>
      <c r="C49" s="45"/>
      <c r="D49" s="45"/>
      <c r="E49" s="45"/>
      <c r="F49" s="45"/>
      <c r="G49" s="45"/>
      <c r="H49" s="45"/>
      <c r="I49" s="54"/>
      <c r="J49" s="55"/>
      <c r="K49" s="44"/>
      <c r="L49" s="3"/>
      <c r="M49" s="3"/>
      <c r="N49" s="3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2.75" customHeight="1">
      <c r="A50" s="28"/>
      <c r="B50" s="170" t="s">
        <v>99</v>
      </c>
      <c r="C50" s="170"/>
      <c r="D50" s="170"/>
      <c r="E50" s="170"/>
      <c r="F50" s="170"/>
      <c r="G50" s="170"/>
      <c r="H50" s="170"/>
      <c r="I50" s="48"/>
      <c r="J50" s="39" t="s">
        <v>71</v>
      </c>
      <c r="K50" s="3"/>
      <c r="L50" s="3"/>
      <c r="M50" s="3"/>
      <c r="N50" s="3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2.75" customHeight="1">
      <c r="A51" s="56"/>
      <c r="B51" s="39" t="s">
        <v>44</v>
      </c>
      <c r="C51" s="174" t="s">
        <v>100</v>
      </c>
      <c r="D51" s="174"/>
      <c r="E51" s="174"/>
      <c r="F51" s="174"/>
      <c r="G51" s="174"/>
      <c r="H51" s="174"/>
      <c r="I51" s="57"/>
      <c r="J51" s="40">
        <v>0</v>
      </c>
      <c r="K51" s="143" t="s">
        <v>188</v>
      </c>
      <c r="L51" s="58"/>
      <c r="M51" s="58"/>
      <c r="N51" s="58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ht="14.25" customHeight="1">
      <c r="A52" s="28"/>
      <c r="B52" s="39" t="s">
        <v>46</v>
      </c>
      <c r="C52" s="174" t="s">
        <v>101</v>
      </c>
      <c r="D52" s="174"/>
      <c r="E52" s="174"/>
      <c r="F52" s="174"/>
      <c r="G52" s="174"/>
      <c r="H52" s="174"/>
      <c r="I52" s="40"/>
      <c r="J52" s="40">
        <f>I52*15.22*0.8</f>
        <v>0</v>
      </c>
      <c r="K52" s="142" t="s">
        <v>187</v>
      </c>
      <c r="L52" s="3"/>
      <c r="M52" s="3"/>
      <c r="N52" s="3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4.25" customHeight="1">
      <c r="A53" s="28"/>
      <c r="B53" s="39" t="s">
        <v>49</v>
      </c>
      <c r="C53" s="174" t="s">
        <v>102</v>
      </c>
      <c r="D53" s="174"/>
      <c r="E53" s="174"/>
      <c r="F53" s="174"/>
      <c r="G53" s="174"/>
      <c r="H53" s="174"/>
      <c r="I53" s="40">
        <v>156.44999999999999</v>
      </c>
      <c r="J53" s="40">
        <f>I53-0.78</f>
        <v>155.66999999999999</v>
      </c>
      <c r="K53" s="59" t="s">
        <v>103</v>
      </c>
      <c r="L53" s="3"/>
      <c r="M53" s="3"/>
      <c r="N53" s="3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4.25" customHeight="1">
      <c r="A54" s="28"/>
      <c r="B54" s="39" t="s">
        <v>51</v>
      </c>
      <c r="C54" s="174" t="s">
        <v>104</v>
      </c>
      <c r="D54" s="174"/>
      <c r="E54" s="174"/>
      <c r="F54" s="174"/>
      <c r="G54" s="174"/>
      <c r="H54" s="174"/>
      <c r="I54" s="40"/>
      <c r="J54" s="154">
        <v>0</v>
      </c>
      <c r="K54" s="27"/>
      <c r="L54" s="3"/>
      <c r="M54" s="3"/>
      <c r="N54" s="3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4.25" customHeight="1">
      <c r="A55" s="28"/>
      <c r="B55" s="39" t="s">
        <v>76</v>
      </c>
      <c r="C55" s="174" t="s">
        <v>105</v>
      </c>
      <c r="D55" s="174"/>
      <c r="E55" s="174"/>
      <c r="F55" s="174"/>
      <c r="G55" s="174"/>
      <c r="H55" s="174"/>
      <c r="I55" s="154">
        <v>0</v>
      </c>
      <c r="J55" s="40">
        <f>I55*0.7</f>
        <v>0</v>
      </c>
      <c r="K55" s="59" t="s">
        <v>106</v>
      </c>
      <c r="L55" s="3"/>
      <c r="M55" s="3"/>
      <c r="N55" s="3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4.25" customHeight="1">
      <c r="A56" s="28"/>
      <c r="B56" s="39" t="s">
        <v>92</v>
      </c>
      <c r="C56" s="174" t="s">
        <v>107</v>
      </c>
      <c r="D56" s="174"/>
      <c r="E56" s="174"/>
      <c r="F56" s="174"/>
      <c r="G56" s="174"/>
      <c r="H56" s="174"/>
      <c r="I56" s="154"/>
      <c r="J56" s="40">
        <f>I56</f>
        <v>0</v>
      </c>
      <c r="K56" s="60"/>
      <c r="L56" s="3"/>
      <c r="M56" s="3"/>
      <c r="N56" s="3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4.25" customHeight="1">
      <c r="A57" s="28"/>
      <c r="B57" s="170" t="s">
        <v>108</v>
      </c>
      <c r="C57" s="170"/>
      <c r="D57" s="170"/>
      <c r="E57" s="170"/>
      <c r="F57" s="170"/>
      <c r="G57" s="170"/>
      <c r="H57" s="170"/>
      <c r="I57" s="170"/>
      <c r="J57" s="43">
        <f>SUM(J51:J56)</f>
        <v>155.66999999999999</v>
      </c>
      <c r="K57" s="44"/>
      <c r="L57" s="3"/>
      <c r="M57" s="3"/>
      <c r="N57" s="3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4.25" customHeight="1">
      <c r="A58" s="28"/>
      <c r="B58" s="2"/>
      <c r="C58" s="45"/>
      <c r="D58" s="45"/>
      <c r="E58" s="45"/>
      <c r="F58" s="45"/>
      <c r="G58" s="45"/>
      <c r="H58" s="45"/>
      <c r="I58" s="54"/>
      <c r="J58" s="55"/>
      <c r="K58" s="3"/>
      <c r="L58" s="3"/>
      <c r="M58" s="3"/>
      <c r="N58" s="3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4.25" customHeight="1">
      <c r="A59" s="28"/>
      <c r="B59" s="173" t="s">
        <v>109</v>
      </c>
      <c r="C59" s="173"/>
      <c r="D59" s="173"/>
      <c r="E59" s="173"/>
      <c r="F59" s="173"/>
      <c r="G59" s="173"/>
      <c r="H59" s="173"/>
      <c r="I59" s="173"/>
      <c r="J59" s="173"/>
      <c r="K59" s="3"/>
      <c r="L59" s="3"/>
      <c r="M59" s="3"/>
      <c r="N59" s="3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2.75" customHeight="1">
      <c r="A60" s="28"/>
      <c r="B60" s="170" t="s">
        <v>110</v>
      </c>
      <c r="C60" s="170"/>
      <c r="D60" s="170"/>
      <c r="E60" s="170"/>
      <c r="F60" s="170"/>
      <c r="G60" s="170"/>
      <c r="H60" s="170"/>
      <c r="I60" s="170"/>
      <c r="J60" s="39" t="s">
        <v>71</v>
      </c>
      <c r="K60" s="3"/>
      <c r="L60" s="3"/>
      <c r="M60" s="3"/>
      <c r="N60" s="3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2.75" customHeight="1">
      <c r="A61" s="28"/>
      <c r="B61" s="39" t="s">
        <v>111</v>
      </c>
      <c r="C61" s="174" t="s">
        <v>112</v>
      </c>
      <c r="D61" s="174"/>
      <c r="E61" s="174"/>
      <c r="F61" s="174"/>
      <c r="G61" s="174"/>
      <c r="H61" s="174"/>
      <c r="I61" s="174"/>
      <c r="J61" s="40">
        <f>J36</f>
        <v>321.15222222222224</v>
      </c>
      <c r="K61" s="3"/>
      <c r="L61" s="3"/>
      <c r="M61" s="3"/>
      <c r="N61" s="3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4.25" customHeight="1">
      <c r="A62" s="28"/>
      <c r="B62" s="39" t="s">
        <v>113</v>
      </c>
      <c r="C62" s="174" t="s">
        <v>114</v>
      </c>
      <c r="D62" s="174"/>
      <c r="E62" s="174"/>
      <c r="F62" s="174"/>
      <c r="G62" s="174"/>
      <c r="H62" s="174"/>
      <c r="I62" s="174"/>
      <c r="J62" s="40">
        <f>J48</f>
        <v>666.80377111111113</v>
      </c>
      <c r="K62" s="3"/>
      <c r="L62" s="3"/>
      <c r="M62" s="3"/>
      <c r="N62" s="3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4.25" customHeight="1">
      <c r="A63" s="28"/>
      <c r="B63" s="39" t="s">
        <v>115</v>
      </c>
      <c r="C63" s="174" t="s">
        <v>116</v>
      </c>
      <c r="D63" s="174"/>
      <c r="E63" s="174"/>
      <c r="F63" s="174"/>
      <c r="G63" s="174"/>
      <c r="H63" s="174"/>
      <c r="I63" s="174"/>
      <c r="J63" s="40">
        <f>J57</f>
        <v>155.66999999999999</v>
      </c>
      <c r="K63" s="3"/>
      <c r="L63" s="3"/>
      <c r="M63" s="3"/>
      <c r="N63" s="3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4.25" customHeight="1">
      <c r="A64" s="56"/>
      <c r="B64" s="170" t="s">
        <v>117</v>
      </c>
      <c r="C64" s="170"/>
      <c r="D64" s="170"/>
      <c r="E64" s="170"/>
      <c r="F64" s="170"/>
      <c r="G64" s="170"/>
      <c r="H64" s="170"/>
      <c r="I64" s="170"/>
      <c r="J64" s="43">
        <f>SUM(J61:J63)</f>
        <v>1143.6259933333333</v>
      </c>
      <c r="K64" s="44"/>
      <c r="L64" s="58"/>
      <c r="M64" s="58"/>
      <c r="N64" s="58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ht="14.25" customHeight="1">
      <c r="A65" s="28"/>
      <c r="B65" s="181"/>
      <c r="C65" s="181"/>
      <c r="D65" s="181"/>
      <c r="E65" s="181"/>
      <c r="F65" s="181"/>
      <c r="G65" s="181"/>
      <c r="H65" s="181"/>
      <c r="I65" s="181"/>
      <c r="J65" s="181"/>
      <c r="K65" s="3"/>
      <c r="L65" s="3"/>
      <c r="M65" s="3"/>
      <c r="N65" s="3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4.25" customHeight="1">
      <c r="A66" s="28"/>
      <c r="B66" s="61"/>
      <c r="C66" s="61"/>
      <c r="D66" s="61"/>
      <c r="E66" s="61"/>
      <c r="F66" s="61"/>
      <c r="G66" s="61"/>
      <c r="H66" s="61"/>
      <c r="I66" s="61"/>
      <c r="J66" s="61"/>
      <c r="K66" s="3"/>
      <c r="L66" s="3"/>
      <c r="M66" s="3"/>
      <c r="N66" s="3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4.25" customHeight="1">
      <c r="A67" s="28"/>
      <c r="B67" s="173" t="s">
        <v>118</v>
      </c>
      <c r="C67" s="173"/>
      <c r="D67" s="173"/>
      <c r="E67" s="173"/>
      <c r="F67" s="173"/>
      <c r="G67" s="173"/>
      <c r="H67" s="173"/>
      <c r="I67" s="173"/>
      <c r="J67" s="173"/>
      <c r="K67" s="3"/>
      <c r="L67" s="3"/>
      <c r="M67" s="3"/>
      <c r="N67" s="3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4.25" customHeight="1">
      <c r="A68" s="28"/>
      <c r="B68" s="39">
        <v>3</v>
      </c>
      <c r="C68" s="170" t="s">
        <v>119</v>
      </c>
      <c r="D68" s="170"/>
      <c r="E68" s="170"/>
      <c r="F68" s="170"/>
      <c r="G68" s="170"/>
      <c r="H68" s="170"/>
      <c r="I68" s="39" t="s">
        <v>70</v>
      </c>
      <c r="J68" s="39" t="s">
        <v>71</v>
      </c>
      <c r="K68" s="3"/>
      <c r="L68" s="3"/>
      <c r="M68" s="3"/>
      <c r="N68" s="3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4.25" customHeight="1">
      <c r="A69" s="28"/>
      <c r="B69" s="170" t="s">
        <v>81</v>
      </c>
      <c r="C69" s="170"/>
      <c r="D69" s="170"/>
      <c r="E69" s="170"/>
      <c r="F69" s="170"/>
      <c r="G69" s="170"/>
      <c r="H69" s="170"/>
      <c r="I69" s="170"/>
      <c r="J69" s="53">
        <f>J28</f>
        <v>1651.64</v>
      </c>
      <c r="K69" s="3"/>
      <c r="L69" s="3"/>
      <c r="M69" s="3"/>
      <c r="N69" s="3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4.25" customHeight="1">
      <c r="A70" s="28"/>
      <c r="B70" s="39" t="s">
        <v>44</v>
      </c>
      <c r="C70" s="174" t="s">
        <v>120</v>
      </c>
      <c r="D70" s="174"/>
      <c r="E70" s="174"/>
      <c r="F70" s="174"/>
      <c r="G70" s="174"/>
      <c r="H70" s="174"/>
      <c r="I70" s="41">
        <f>((1/12)*0.05)</f>
        <v>4.1666666666666666E-3</v>
      </c>
      <c r="J70" s="40">
        <f>$J$69*I70</f>
        <v>6.8818333333333337</v>
      </c>
      <c r="K70" s="44"/>
      <c r="L70" s="3"/>
      <c r="M70" s="3"/>
      <c r="N70" s="3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4.25" customHeight="1">
      <c r="A71" s="28"/>
      <c r="B71" s="39" t="s">
        <v>46</v>
      </c>
      <c r="C71" s="174" t="s">
        <v>121</v>
      </c>
      <c r="D71" s="174"/>
      <c r="E71" s="174"/>
      <c r="F71" s="174"/>
      <c r="G71" s="174"/>
      <c r="H71" s="174"/>
      <c r="I71" s="41">
        <f>I70*0.08</f>
        <v>3.3333333333333332E-4</v>
      </c>
      <c r="J71" s="40">
        <f>$J$69*I71</f>
        <v>0.55054666666666663</v>
      </c>
      <c r="K71" s="44"/>
      <c r="L71" s="3"/>
      <c r="M71" s="3"/>
      <c r="N71" s="3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4.25" customHeight="1">
      <c r="A72" s="28"/>
      <c r="B72" s="39" t="s">
        <v>49</v>
      </c>
      <c r="C72" s="174" t="s">
        <v>122</v>
      </c>
      <c r="D72" s="174"/>
      <c r="E72" s="174"/>
      <c r="F72" s="174"/>
      <c r="G72" s="174"/>
      <c r="H72" s="174"/>
      <c r="I72" s="41">
        <f>(7/30)/12</f>
        <v>1.9444444444444445E-2</v>
      </c>
      <c r="J72" s="40">
        <f>$J$69*I72</f>
        <v>32.115222222222222</v>
      </c>
      <c r="K72" s="62" t="s">
        <v>123</v>
      </c>
      <c r="L72" s="3"/>
      <c r="M72" s="3"/>
      <c r="N72" s="3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4.25" customHeight="1">
      <c r="A73" s="28"/>
      <c r="B73" s="39" t="s">
        <v>51</v>
      </c>
      <c r="C73" s="174" t="s">
        <v>124</v>
      </c>
      <c r="D73" s="174"/>
      <c r="E73" s="174"/>
      <c r="F73" s="174"/>
      <c r="G73" s="174"/>
      <c r="H73" s="174"/>
      <c r="I73" s="41">
        <f>I72*I48</f>
        <v>6.5722222222222224E-3</v>
      </c>
      <c r="J73" s="40">
        <f>$J$69*I73</f>
        <v>10.854945111111112</v>
      </c>
      <c r="K73" s="63"/>
      <c r="L73" s="3"/>
      <c r="M73" s="3"/>
      <c r="N73" s="3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4.25" customHeight="1">
      <c r="A74" s="3"/>
      <c r="B74" s="39" t="s">
        <v>76</v>
      </c>
      <c r="C74" s="174" t="s">
        <v>125</v>
      </c>
      <c r="D74" s="174"/>
      <c r="E74" s="174"/>
      <c r="F74" s="174"/>
      <c r="G74" s="174"/>
      <c r="H74" s="174"/>
      <c r="I74" s="41">
        <f>(0.4*0.08)</f>
        <v>3.2000000000000001E-2</v>
      </c>
      <c r="J74" s="40">
        <f>$J$69*I74</f>
        <v>52.852480000000007</v>
      </c>
      <c r="K74" s="44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28"/>
      <c r="B75" s="170" t="s">
        <v>126</v>
      </c>
      <c r="C75" s="170"/>
      <c r="D75" s="170"/>
      <c r="E75" s="170"/>
      <c r="F75" s="170"/>
      <c r="G75" s="170"/>
      <c r="H75" s="170"/>
      <c r="I75" s="48">
        <f>SUM(I70:I74)</f>
        <v>6.2516666666666665E-2</v>
      </c>
      <c r="J75" s="43">
        <f>SUM(J70:J74)</f>
        <v>103.25502733333335</v>
      </c>
      <c r="K75" s="44"/>
      <c r="L75" s="3"/>
      <c r="M75" s="3"/>
      <c r="N75" s="3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4.25" customHeight="1">
      <c r="A76" s="56"/>
      <c r="B76" s="180"/>
      <c r="C76" s="180"/>
      <c r="D76" s="180"/>
      <c r="E76" s="180"/>
      <c r="F76" s="180"/>
      <c r="G76" s="180"/>
      <c r="H76" s="180"/>
      <c r="I76" s="180"/>
      <c r="J76" s="180"/>
      <c r="K76" s="58"/>
      <c r="L76" s="58"/>
      <c r="M76" s="58"/>
      <c r="N76" s="58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ht="14.25" customHeight="1">
      <c r="A77" s="56"/>
      <c r="B77" s="45"/>
      <c r="C77" s="45"/>
      <c r="D77" s="45"/>
      <c r="E77" s="45"/>
      <c r="F77" s="45"/>
      <c r="G77" s="45"/>
      <c r="H77" s="45"/>
      <c r="I77" s="45"/>
      <c r="J77" s="45"/>
      <c r="K77" s="58"/>
      <c r="L77" s="58"/>
      <c r="M77" s="58"/>
      <c r="N77" s="58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ht="14.25" customHeight="1">
      <c r="A78" s="28"/>
      <c r="B78" s="173" t="s">
        <v>127</v>
      </c>
      <c r="C78" s="173"/>
      <c r="D78" s="173"/>
      <c r="E78" s="173"/>
      <c r="F78" s="173"/>
      <c r="G78" s="173"/>
      <c r="H78" s="173"/>
      <c r="I78" s="173"/>
      <c r="J78" s="173"/>
      <c r="K78" s="3"/>
      <c r="L78" s="3"/>
      <c r="M78" s="3"/>
      <c r="N78" s="3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4.25" customHeight="1">
      <c r="A79" s="3"/>
      <c r="B79" s="170" t="s">
        <v>128</v>
      </c>
      <c r="C79" s="170"/>
      <c r="D79" s="170"/>
      <c r="E79" s="170"/>
      <c r="F79" s="170"/>
      <c r="G79" s="170"/>
      <c r="H79" s="170"/>
      <c r="I79" s="39" t="s">
        <v>70</v>
      </c>
      <c r="J79" s="39" t="s">
        <v>71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28"/>
      <c r="B80" s="171" t="s">
        <v>81</v>
      </c>
      <c r="C80" s="171"/>
      <c r="D80" s="171"/>
      <c r="E80" s="171"/>
      <c r="F80" s="171"/>
      <c r="G80" s="171"/>
      <c r="H80" s="171"/>
      <c r="I80" s="171"/>
      <c r="J80" s="64">
        <f>J28</f>
        <v>1651.64</v>
      </c>
      <c r="K80" s="3"/>
      <c r="L80" s="3"/>
      <c r="M80" s="3"/>
      <c r="N80" s="3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4.25" customHeight="1">
      <c r="A81" s="28"/>
      <c r="B81" s="39" t="s">
        <v>44</v>
      </c>
      <c r="C81" s="174" t="s">
        <v>129</v>
      </c>
      <c r="D81" s="174"/>
      <c r="E81" s="174"/>
      <c r="F81" s="174"/>
      <c r="G81" s="174"/>
      <c r="H81" s="174"/>
      <c r="I81" s="41">
        <f>I35/12</f>
        <v>9.2592592592592587E-3</v>
      </c>
      <c r="J81" s="40">
        <f t="shared" ref="J81:J86" si="1">$J$80*I81</f>
        <v>15.292962962962964</v>
      </c>
      <c r="K81" s="65"/>
      <c r="L81" s="3"/>
      <c r="M81" s="3"/>
      <c r="N81" s="3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2.75" customHeight="1">
      <c r="A82" s="28"/>
      <c r="B82" s="39" t="s">
        <v>46</v>
      </c>
      <c r="C82" s="174" t="s">
        <v>130</v>
      </c>
      <c r="D82" s="174"/>
      <c r="E82" s="174"/>
      <c r="F82" s="174"/>
      <c r="G82" s="174"/>
      <c r="H82" s="174"/>
      <c r="I82" s="41">
        <f>(5.96/30)*(1/12)</f>
        <v>1.6555555555555553E-2</v>
      </c>
      <c r="J82" s="40">
        <f t="shared" si="1"/>
        <v>27.343817777777776</v>
      </c>
      <c r="K82" s="65"/>
      <c r="L82" s="3"/>
      <c r="M82" s="3"/>
      <c r="N82" s="3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4.25" customHeight="1">
      <c r="A83" s="28"/>
      <c r="B83" s="39" t="s">
        <v>49</v>
      </c>
      <c r="C83" s="174" t="s">
        <v>131</v>
      </c>
      <c r="D83" s="174"/>
      <c r="E83" s="174"/>
      <c r="F83" s="174"/>
      <c r="G83" s="174"/>
      <c r="H83" s="174"/>
      <c r="I83" s="41">
        <f>(5/30)/12*0.015</f>
        <v>2.0833333333333332E-4</v>
      </c>
      <c r="J83" s="40">
        <f t="shared" si="1"/>
        <v>0.34409166666666668</v>
      </c>
      <c r="K83" s="44"/>
      <c r="L83" s="3"/>
      <c r="M83" s="3"/>
      <c r="N83" s="3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2.75" customHeight="1">
      <c r="A84" s="28"/>
      <c r="B84" s="39" t="s">
        <v>51</v>
      </c>
      <c r="C84" s="177" t="s">
        <v>132</v>
      </c>
      <c r="D84" s="177"/>
      <c r="E84" s="177"/>
      <c r="F84" s="177"/>
      <c r="G84" s="177"/>
      <c r="H84" s="177"/>
      <c r="I84" s="41">
        <f>(15/30)/12*0.0078</f>
        <v>3.2499999999999999E-4</v>
      </c>
      <c r="J84" s="40">
        <f t="shared" si="1"/>
        <v>0.53678300000000001</v>
      </c>
      <c r="K84" s="44"/>
      <c r="L84" s="3"/>
      <c r="M84" s="3"/>
      <c r="N84" s="3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4.25" customHeight="1">
      <c r="A85" s="28"/>
      <c r="B85" s="39" t="s">
        <v>76</v>
      </c>
      <c r="C85" s="174" t="s">
        <v>133</v>
      </c>
      <c r="D85" s="174"/>
      <c r="E85" s="174"/>
      <c r="F85" s="174"/>
      <c r="G85" s="174"/>
      <c r="H85" s="174"/>
      <c r="I85" s="41">
        <f>(0.0144*0.1*0.4509*6/12)</f>
        <v>3.2464800000000003E-4</v>
      </c>
      <c r="J85" s="40">
        <f t="shared" si="1"/>
        <v>0.53620162272000005</v>
      </c>
      <c r="K85" s="44"/>
      <c r="L85" s="3"/>
      <c r="M85" s="3"/>
      <c r="N85" s="3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4.25" customHeight="1">
      <c r="A86" s="28"/>
      <c r="B86" s="39" t="s">
        <v>92</v>
      </c>
      <c r="C86" s="178" t="s">
        <v>134</v>
      </c>
      <c r="D86" s="178"/>
      <c r="E86" s="178"/>
      <c r="F86" s="178"/>
      <c r="G86" s="178"/>
      <c r="H86" s="178"/>
      <c r="I86" s="41">
        <f>SUM(I81:I85)*I48</f>
        <v>9.0154050980740738E-3</v>
      </c>
      <c r="J86" s="40">
        <f t="shared" si="1"/>
        <v>14.890203676183065</v>
      </c>
      <c r="K86" s="44"/>
      <c r="L86" s="3"/>
      <c r="M86" s="3"/>
      <c r="N86" s="3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4.25" customHeight="1">
      <c r="A87" s="56"/>
      <c r="B87" s="170" t="s">
        <v>135</v>
      </c>
      <c r="C87" s="170"/>
      <c r="D87" s="170"/>
      <c r="E87" s="170"/>
      <c r="F87" s="170"/>
      <c r="G87" s="170"/>
      <c r="H87" s="170"/>
      <c r="I87" s="48">
        <f>SUM(I81:I86)</f>
        <v>3.5688201246222219E-2</v>
      </c>
      <c r="J87" s="43">
        <f>SUM(J81:J86)</f>
        <v>58.944060706310466</v>
      </c>
      <c r="K87" s="44"/>
      <c r="L87" s="58"/>
      <c r="M87" s="58"/>
      <c r="N87" s="58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ht="16.5" customHeight="1">
      <c r="A88" s="28"/>
      <c r="B88" s="179"/>
      <c r="C88" s="179"/>
      <c r="D88" s="179"/>
      <c r="E88" s="179"/>
      <c r="F88" s="179"/>
      <c r="G88" s="179"/>
      <c r="H88" s="179"/>
      <c r="I88" s="179"/>
      <c r="J88" s="179"/>
      <c r="K88" s="3"/>
      <c r="L88" s="3"/>
      <c r="M88" s="3"/>
      <c r="N88" s="3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2.75" customHeight="1">
      <c r="A89" s="28"/>
      <c r="B89" s="170" t="s">
        <v>136</v>
      </c>
      <c r="C89" s="170"/>
      <c r="D89" s="170"/>
      <c r="E89" s="170"/>
      <c r="F89" s="170"/>
      <c r="G89" s="170"/>
      <c r="H89" s="170"/>
      <c r="I89" s="39" t="s">
        <v>70</v>
      </c>
      <c r="J89" s="39" t="s">
        <v>71</v>
      </c>
      <c r="K89" s="3"/>
      <c r="L89" s="3"/>
      <c r="M89" s="3"/>
      <c r="N89" s="3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2.75" customHeight="1">
      <c r="A90" s="28"/>
      <c r="B90" s="171" t="s">
        <v>81</v>
      </c>
      <c r="C90" s="171"/>
      <c r="D90" s="171"/>
      <c r="E90" s="171"/>
      <c r="F90" s="171"/>
      <c r="G90" s="171"/>
      <c r="H90" s="171"/>
      <c r="I90" s="171"/>
      <c r="J90" s="66">
        <f>J28</f>
        <v>1651.64</v>
      </c>
      <c r="K90" s="3"/>
      <c r="L90" s="3"/>
      <c r="M90" s="3"/>
      <c r="N90" s="3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2.75" customHeight="1">
      <c r="A91" s="28"/>
      <c r="B91" s="39" t="s">
        <v>44</v>
      </c>
      <c r="C91" s="174" t="s">
        <v>137</v>
      </c>
      <c r="D91" s="174"/>
      <c r="E91" s="174"/>
      <c r="F91" s="174"/>
      <c r="G91" s="174"/>
      <c r="H91" s="174"/>
      <c r="I91" s="41"/>
      <c r="J91" s="40">
        <f>(J90/220)*1.75*15.22</f>
        <v>199.96105181818183</v>
      </c>
      <c r="K91" s="3"/>
      <c r="L91" s="3"/>
      <c r="M91" s="3"/>
      <c r="N91" s="3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4.25" customHeight="1">
      <c r="A92" s="28"/>
      <c r="B92" s="170" t="s">
        <v>138</v>
      </c>
      <c r="C92" s="170"/>
      <c r="D92" s="170"/>
      <c r="E92" s="170"/>
      <c r="F92" s="170"/>
      <c r="G92" s="170"/>
      <c r="H92" s="170"/>
      <c r="I92" s="48"/>
      <c r="J92" s="43">
        <f>J91</f>
        <v>199.96105181818183</v>
      </c>
      <c r="K92" s="44"/>
      <c r="L92" s="3"/>
      <c r="M92" s="3"/>
      <c r="N92" s="3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6.5" customHeight="1">
      <c r="A93" s="28"/>
      <c r="B93" s="67"/>
      <c r="C93" s="67"/>
      <c r="D93" s="67"/>
      <c r="E93" s="67"/>
      <c r="F93" s="67"/>
      <c r="G93" s="67"/>
      <c r="H93" s="67"/>
      <c r="I93" s="67"/>
      <c r="J93" s="67"/>
      <c r="K93" s="3"/>
      <c r="L93" s="3"/>
      <c r="M93" s="3"/>
      <c r="N93" s="3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4.25" customHeight="1">
      <c r="A94" s="28"/>
      <c r="B94" s="173" t="s">
        <v>139</v>
      </c>
      <c r="C94" s="173"/>
      <c r="D94" s="173"/>
      <c r="E94" s="173"/>
      <c r="F94" s="173"/>
      <c r="G94" s="173"/>
      <c r="H94" s="173"/>
      <c r="I94" s="173"/>
      <c r="J94" s="173"/>
      <c r="K94" s="3"/>
      <c r="L94" s="3"/>
      <c r="M94" s="3"/>
      <c r="N94" s="3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2.75" customHeight="1">
      <c r="A95" s="28"/>
      <c r="B95" s="170" t="s">
        <v>140</v>
      </c>
      <c r="C95" s="170"/>
      <c r="D95" s="170"/>
      <c r="E95" s="170"/>
      <c r="F95" s="170"/>
      <c r="G95" s="170"/>
      <c r="H95" s="170"/>
      <c r="I95" s="170"/>
      <c r="J95" s="39" t="s">
        <v>71</v>
      </c>
      <c r="K95" s="3"/>
      <c r="L95" s="3"/>
      <c r="M95" s="3"/>
      <c r="N95" s="3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2.75" customHeight="1">
      <c r="A96" s="28"/>
      <c r="B96" s="39" t="s">
        <v>141</v>
      </c>
      <c r="C96" s="174" t="s">
        <v>130</v>
      </c>
      <c r="D96" s="174"/>
      <c r="E96" s="174"/>
      <c r="F96" s="174"/>
      <c r="G96" s="174"/>
      <c r="H96" s="174"/>
      <c r="I96" s="174"/>
      <c r="J96" s="40">
        <f>J87</f>
        <v>58.944060706310466</v>
      </c>
      <c r="K96" s="3"/>
      <c r="L96" s="3"/>
      <c r="M96" s="3"/>
      <c r="N96" s="3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4.25" customHeight="1">
      <c r="A97" s="28"/>
      <c r="B97" s="39" t="s">
        <v>142</v>
      </c>
      <c r="C97" s="174" t="s">
        <v>143</v>
      </c>
      <c r="D97" s="174"/>
      <c r="E97" s="174"/>
      <c r="F97" s="174"/>
      <c r="G97" s="174"/>
      <c r="H97" s="174"/>
      <c r="I97" s="174"/>
      <c r="J97" s="40">
        <f>J92</f>
        <v>199.96105181818183</v>
      </c>
      <c r="K97" s="3"/>
      <c r="L97" s="3"/>
      <c r="M97" s="3"/>
      <c r="N97" s="3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4.25" customHeight="1">
      <c r="A98" s="56"/>
      <c r="B98" s="170" t="s">
        <v>144</v>
      </c>
      <c r="C98" s="170"/>
      <c r="D98" s="170"/>
      <c r="E98" s="170"/>
      <c r="F98" s="170"/>
      <c r="G98" s="170"/>
      <c r="H98" s="170"/>
      <c r="I98" s="170"/>
      <c r="J98" s="43">
        <f>SUM(J96:J97)</f>
        <v>258.90511252449232</v>
      </c>
      <c r="K98" s="44"/>
      <c r="L98" s="58"/>
      <c r="M98" s="58"/>
      <c r="N98" s="58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ht="16.5" customHeight="1">
      <c r="A99" s="28"/>
      <c r="B99" s="67"/>
      <c r="C99" s="67"/>
      <c r="D99" s="67"/>
      <c r="E99" s="67"/>
      <c r="F99" s="67"/>
      <c r="G99" s="67"/>
      <c r="H99" s="67"/>
      <c r="I99" s="67"/>
      <c r="J99" s="67"/>
      <c r="K99" s="3"/>
      <c r="L99" s="3"/>
      <c r="M99" s="3"/>
      <c r="N99" s="3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6.5" customHeight="1">
      <c r="A100" s="28"/>
      <c r="B100" s="67"/>
      <c r="C100" s="67"/>
      <c r="D100" s="67"/>
      <c r="E100" s="67"/>
      <c r="F100" s="67"/>
      <c r="G100" s="67"/>
      <c r="H100" s="67"/>
      <c r="I100" s="67"/>
      <c r="J100" s="67"/>
      <c r="K100" s="3"/>
      <c r="L100" s="3"/>
      <c r="M100" s="3"/>
      <c r="N100" s="3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4.25" customHeight="1">
      <c r="A101" s="28"/>
      <c r="B101" s="173" t="s">
        <v>145</v>
      </c>
      <c r="C101" s="173"/>
      <c r="D101" s="173"/>
      <c r="E101" s="173"/>
      <c r="F101" s="173"/>
      <c r="G101" s="173"/>
      <c r="H101" s="173"/>
      <c r="I101" s="173"/>
      <c r="J101" s="173"/>
      <c r="K101" s="3"/>
      <c r="L101" s="3"/>
      <c r="M101" s="3"/>
      <c r="N101" s="3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4.25" customHeight="1">
      <c r="A102" s="28"/>
      <c r="B102" s="39">
        <v>5</v>
      </c>
      <c r="C102" s="170" t="s">
        <v>146</v>
      </c>
      <c r="D102" s="170"/>
      <c r="E102" s="170"/>
      <c r="F102" s="170"/>
      <c r="G102" s="170"/>
      <c r="H102" s="170"/>
      <c r="I102" s="39"/>
      <c r="J102" s="39" t="s">
        <v>71</v>
      </c>
      <c r="K102" s="3"/>
      <c r="L102" s="3"/>
      <c r="M102" s="3"/>
      <c r="N102" s="3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4.25" customHeight="1">
      <c r="A103" s="28"/>
      <c r="B103" s="39" t="s">
        <v>44</v>
      </c>
      <c r="C103" s="174" t="s">
        <v>147</v>
      </c>
      <c r="D103" s="174"/>
      <c r="E103" s="174"/>
      <c r="F103" s="174"/>
      <c r="G103" s="174"/>
      <c r="H103" s="174"/>
      <c r="I103" s="40"/>
      <c r="J103" s="40">
        <f>'Uniforme-EPI'!F42</f>
        <v>0</v>
      </c>
      <c r="K103" s="3"/>
      <c r="L103" s="3"/>
      <c r="M103" s="3"/>
      <c r="N103" s="3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4.25" customHeight="1">
      <c r="A104" s="28"/>
      <c r="B104" s="39" t="s">
        <v>46</v>
      </c>
      <c r="C104" s="174" t="s">
        <v>148</v>
      </c>
      <c r="D104" s="174"/>
      <c r="E104" s="174"/>
      <c r="F104" s="174"/>
      <c r="G104" s="174"/>
      <c r="H104" s="174"/>
      <c r="I104" s="68"/>
      <c r="J104" s="40">
        <v>0</v>
      </c>
      <c r="K104" s="3"/>
      <c r="L104" s="3"/>
      <c r="M104" s="3"/>
      <c r="N104" s="3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2.75" customHeight="1">
      <c r="A105" s="28"/>
      <c r="B105" s="69" t="s">
        <v>49</v>
      </c>
      <c r="C105" s="174" t="s">
        <v>149</v>
      </c>
      <c r="D105" s="174"/>
      <c r="E105" s="174"/>
      <c r="F105" s="174"/>
      <c r="G105" s="174"/>
      <c r="H105" s="174"/>
      <c r="I105" s="70"/>
      <c r="J105" s="40">
        <f>'Uniforme-EPI'!F51</f>
        <v>0</v>
      </c>
      <c r="K105" s="3"/>
      <c r="L105" s="3"/>
      <c r="M105" s="3"/>
      <c r="N105" s="3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4.25" customHeight="1">
      <c r="A106" s="28"/>
      <c r="B106" s="69" t="s">
        <v>51</v>
      </c>
      <c r="C106" s="174" t="s">
        <v>150</v>
      </c>
      <c r="D106" s="174"/>
      <c r="E106" s="174"/>
      <c r="F106" s="174"/>
      <c r="G106" s="174"/>
      <c r="H106" s="174"/>
      <c r="I106" s="70"/>
      <c r="J106" s="40">
        <v>0</v>
      </c>
      <c r="K106" s="3"/>
      <c r="L106" s="3"/>
      <c r="M106" s="3"/>
      <c r="N106" s="3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4.25" customHeight="1">
      <c r="A107" s="28"/>
      <c r="B107" s="170" t="s">
        <v>151</v>
      </c>
      <c r="C107" s="170"/>
      <c r="D107" s="170"/>
      <c r="E107" s="170"/>
      <c r="F107" s="170"/>
      <c r="G107" s="170"/>
      <c r="H107" s="170"/>
      <c r="I107" s="71"/>
      <c r="J107" s="43">
        <f>SUM(J103:J106)</f>
        <v>0</v>
      </c>
      <c r="K107" s="3"/>
      <c r="L107" s="3"/>
      <c r="M107" s="3"/>
      <c r="N107" s="3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6.5" customHeight="1">
      <c r="A108" s="28"/>
      <c r="B108" s="175"/>
      <c r="C108" s="175"/>
      <c r="D108" s="175"/>
      <c r="E108" s="175"/>
      <c r="F108" s="175"/>
      <c r="G108" s="175"/>
      <c r="H108" s="175"/>
      <c r="I108" s="175"/>
      <c r="J108" s="175"/>
      <c r="K108" s="3"/>
      <c r="L108" s="3"/>
      <c r="M108" s="3"/>
      <c r="N108" s="3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6.5" customHeight="1">
      <c r="A109" s="28"/>
      <c r="B109" s="67"/>
      <c r="C109" s="67"/>
      <c r="D109" s="67"/>
      <c r="E109" s="67"/>
      <c r="F109" s="67"/>
      <c r="G109" s="67"/>
      <c r="H109" s="67"/>
      <c r="I109" s="67"/>
      <c r="J109" s="67"/>
      <c r="K109" s="3"/>
      <c r="L109" s="3"/>
      <c r="M109" s="3"/>
      <c r="N109" s="3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4.25" customHeight="1">
      <c r="A110" s="28"/>
      <c r="B110" s="173" t="s">
        <v>152</v>
      </c>
      <c r="C110" s="173"/>
      <c r="D110" s="173"/>
      <c r="E110" s="173"/>
      <c r="F110" s="173"/>
      <c r="G110" s="173"/>
      <c r="H110" s="173"/>
      <c r="I110" s="173"/>
      <c r="J110" s="173"/>
      <c r="K110" s="44"/>
      <c r="L110" s="65"/>
      <c r="M110" s="65"/>
      <c r="N110" s="3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4.25" customHeight="1">
      <c r="A111" s="28"/>
      <c r="B111" s="39">
        <v>6</v>
      </c>
      <c r="C111" s="170" t="s">
        <v>153</v>
      </c>
      <c r="D111" s="170"/>
      <c r="E111" s="170"/>
      <c r="F111" s="170"/>
      <c r="G111" s="170"/>
      <c r="H111" s="170"/>
      <c r="I111" s="39" t="s">
        <v>70</v>
      </c>
      <c r="J111" s="39" t="s">
        <v>71</v>
      </c>
      <c r="K111" s="44"/>
      <c r="L111" s="3"/>
      <c r="M111" s="3"/>
      <c r="N111" s="3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2.75" customHeight="1">
      <c r="A112" s="28"/>
      <c r="B112" s="39" t="s">
        <v>44</v>
      </c>
      <c r="C112" s="174" t="s">
        <v>154</v>
      </c>
      <c r="D112" s="174"/>
      <c r="E112" s="174"/>
      <c r="F112" s="174"/>
      <c r="G112" s="174"/>
      <c r="H112" s="174"/>
      <c r="I112" s="153">
        <v>0</v>
      </c>
      <c r="J112" s="40">
        <f>J129*I112</f>
        <v>0</v>
      </c>
      <c r="K112" s="72"/>
      <c r="L112" s="31"/>
      <c r="M112" s="31"/>
      <c r="N112" s="44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4.25" customHeight="1">
      <c r="A113" s="28"/>
      <c r="B113" s="39" t="s">
        <v>46</v>
      </c>
      <c r="C113" s="174" t="s">
        <v>155</v>
      </c>
      <c r="D113" s="174"/>
      <c r="E113" s="174"/>
      <c r="F113" s="174"/>
      <c r="G113" s="174"/>
      <c r="H113" s="174"/>
      <c r="I113" s="153">
        <v>0</v>
      </c>
      <c r="J113" s="40">
        <f>(J129+J112)*I113</f>
        <v>0</v>
      </c>
      <c r="K113" s="72"/>
      <c r="L113" s="31"/>
      <c r="M113" s="31"/>
      <c r="N113" s="3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4.25" customHeight="1">
      <c r="A114" s="28"/>
      <c r="B114" s="39" t="s">
        <v>49</v>
      </c>
      <c r="C114" s="170" t="s">
        <v>156</v>
      </c>
      <c r="D114" s="170"/>
      <c r="E114" s="170"/>
      <c r="F114" s="170"/>
      <c r="G114" s="170"/>
      <c r="H114" s="170"/>
      <c r="I114" s="41"/>
      <c r="J114" s="40"/>
      <c r="K114" s="31"/>
      <c r="L114" s="31"/>
      <c r="M114" s="31"/>
      <c r="N114" s="3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4.25" customHeight="1">
      <c r="A115" s="28"/>
      <c r="B115" s="39" t="s">
        <v>157</v>
      </c>
      <c r="C115" s="174" t="s">
        <v>158</v>
      </c>
      <c r="D115" s="174"/>
      <c r="E115" s="174"/>
      <c r="F115" s="174"/>
      <c r="G115" s="174"/>
      <c r="H115" s="174"/>
      <c r="I115" s="153">
        <v>0</v>
      </c>
      <c r="J115" s="40">
        <f>(($J$129+$J$112+$J$113)/(1-($I$115+$I$116+$I$117))*I115)</f>
        <v>0</v>
      </c>
      <c r="K115" s="72"/>
      <c r="L115" s="44"/>
      <c r="M115" s="3"/>
      <c r="N115" s="3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4.25" customHeight="1">
      <c r="A116" s="28"/>
      <c r="B116" s="39" t="s">
        <v>159</v>
      </c>
      <c r="C116" s="174" t="s">
        <v>160</v>
      </c>
      <c r="D116" s="174"/>
      <c r="E116" s="174"/>
      <c r="F116" s="174"/>
      <c r="G116" s="174"/>
      <c r="H116" s="174"/>
      <c r="I116" s="153">
        <v>0</v>
      </c>
      <c r="J116" s="40">
        <f>(($J$129+$J$112+$J$113)/(1-($I$115+$I$116+$I$117))*I116)</f>
        <v>0</v>
      </c>
      <c r="K116" s="44"/>
      <c r="L116" s="44"/>
      <c r="M116" s="3"/>
      <c r="N116" s="3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4.25" customHeight="1">
      <c r="A117" s="28"/>
      <c r="B117" s="39" t="s">
        <v>161</v>
      </c>
      <c r="C117" s="174" t="s">
        <v>162</v>
      </c>
      <c r="D117" s="174"/>
      <c r="E117" s="174"/>
      <c r="F117" s="174"/>
      <c r="G117" s="174"/>
      <c r="H117" s="174"/>
      <c r="I117" s="41">
        <v>0.03</v>
      </c>
      <c r="J117" s="40">
        <f>(($J$129+$J$112+$J$113)/(1-($I$115+$I$116+$I$117))*I117)</f>
        <v>97.652354634778106</v>
      </c>
      <c r="K117" s="44"/>
      <c r="L117" s="44"/>
      <c r="M117" s="3"/>
      <c r="N117" s="3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4.25" customHeight="1">
      <c r="A118" s="28"/>
      <c r="B118" s="39" t="s">
        <v>51</v>
      </c>
      <c r="C118" s="174" t="s">
        <v>150</v>
      </c>
      <c r="D118" s="174"/>
      <c r="E118" s="174"/>
      <c r="F118" s="174"/>
      <c r="G118" s="174"/>
      <c r="H118" s="174"/>
      <c r="I118" s="41"/>
      <c r="J118" s="40"/>
      <c r="K118" s="44"/>
      <c r="L118" s="44"/>
      <c r="M118" s="3"/>
      <c r="N118" s="3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4.25" customHeight="1">
      <c r="A119" s="28"/>
      <c r="B119" s="170" t="s">
        <v>163</v>
      </c>
      <c r="C119" s="170"/>
      <c r="D119" s="170"/>
      <c r="E119" s="170"/>
      <c r="F119" s="170"/>
      <c r="G119" s="170"/>
      <c r="H119" s="170"/>
      <c r="I119" s="73">
        <f>SUM(I112:I118)</f>
        <v>0.03</v>
      </c>
      <c r="J119" s="43">
        <f>(SUM(J112:J118))</f>
        <v>97.652354634778106</v>
      </c>
      <c r="K119" s="44"/>
      <c r="L119" s="3"/>
      <c r="M119" s="3"/>
      <c r="N119" s="3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4.25" customHeight="1">
      <c r="A120" s="3"/>
      <c r="B120" s="45"/>
      <c r="C120" s="45"/>
      <c r="D120" s="45"/>
      <c r="E120" s="45"/>
      <c r="F120" s="45"/>
      <c r="G120" s="45"/>
      <c r="H120" s="45"/>
      <c r="I120" s="74"/>
      <c r="J120" s="47"/>
      <c r="K120" s="44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45"/>
      <c r="C121" s="45"/>
      <c r="D121" s="45"/>
      <c r="E121" s="45"/>
      <c r="F121" s="45"/>
      <c r="G121" s="45"/>
      <c r="H121" s="45"/>
      <c r="I121" s="74"/>
      <c r="J121" s="47"/>
      <c r="K121" s="44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28"/>
      <c r="B122" s="173" t="s">
        <v>164</v>
      </c>
      <c r="C122" s="173"/>
      <c r="D122" s="173"/>
      <c r="E122" s="173"/>
      <c r="F122" s="173"/>
      <c r="G122" s="173"/>
      <c r="H122" s="173"/>
      <c r="I122" s="173"/>
      <c r="J122" s="173"/>
      <c r="K122" s="3"/>
      <c r="L122" s="3"/>
      <c r="M122" s="3"/>
      <c r="N122" s="3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4.25" customHeight="1">
      <c r="A123" s="28"/>
      <c r="B123" s="170" t="s">
        <v>165</v>
      </c>
      <c r="C123" s="170"/>
      <c r="D123" s="170"/>
      <c r="E123" s="170"/>
      <c r="F123" s="170"/>
      <c r="G123" s="170"/>
      <c r="H123" s="170"/>
      <c r="I123" s="170"/>
      <c r="J123" s="39" t="s">
        <v>71</v>
      </c>
      <c r="K123" s="3"/>
      <c r="L123" s="3"/>
      <c r="M123" s="3"/>
      <c r="N123" s="3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4.25" customHeight="1">
      <c r="A124" s="28"/>
      <c r="B124" s="39" t="s">
        <v>44</v>
      </c>
      <c r="C124" s="174" t="str">
        <f>B21</f>
        <v>MÓDULO 1 - COMPOSIÇÃO DA REMUNERAÇÃO</v>
      </c>
      <c r="D124" s="174"/>
      <c r="E124" s="174"/>
      <c r="F124" s="174"/>
      <c r="G124" s="174"/>
      <c r="H124" s="174"/>
      <c r="I124" s="174"/>
      <c r="J124" s="40">
        <f>J28</f>
        <v>1651.64</v>
      </c>
      <c r="K124" s="44"/>
      <c r="L124" s="44"/>
      <c r="M124" s="3"/>
      <c r="N124" s="3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2.75" customHeight="1">
      <c r="A125" s="28"/>
      <c r="B125" s="39" t="s">
        <v>46</v>
      </c>
      <c r="C125" s="174" t="str">
        <f>B31</f>
        <v>MÓDULO 2 – ENCARGOS E BENEFÍCIOS ANUAIS, MENSAIS E DIÁRIOS</v>
      </c>
      <c r="D125" s="174"/>
      <c r="E125" s="174"/>
      <c r="F125" s="174"/>
      <c r="G125" s="174"/>
      <c r="H125" s="174"/>
      <c r="I125" s="174"/>
      <c r="J125" s="40">
        <f>J64</f>
        <v>1143.6259933333333</v>
      </c>
      <c r="K125" s="3"/>
      <c r="L125" s="44"/>
      <c r="M125" s="3"/>
      <c r="N125" s="3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4.25" customHeight="1">
      <c r="A126" s="28"/>
      <c r="B126" s="39" t="s">
        <v>49</v>
      </c>
      <c r="C126" s="174" t="str">
        <f>B67</f>
        <v>MÓDULO 3 – PROVISÃO PARA RESCISÃO</v>
      </c>
      <c r="D126" s="174"/>
      <c r="E126" s="174"/>
      <c r="F126" s="174"/>
      <c r="G126" s="174"/>
      <c r="H126" s="174"/>
      <c r="I126" s="174"/>
      <c r="J126" s="40">
        <f>J75</f>
        <v>103.25502733333335</v>
      </c>
      <c r="K126" s="3"/>
      <c r="L126" s="44"/>
      <c r="M126" s="3"/>
      <c r="N126" s="3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4.25" customHeight="1">
      <c r="A127" s="28"/>
      <c r="B127" s="39" t="s">
        <v>51</v>
      </c>
      <c r="C127" s="174" t="str">
        <f>B78</f>
        <v>MÓDULO 4 – CUSTO DE REPOSIÇÃO DO PROFISSIONAL AUSENTE</v>
      </c>
      <c r="D127" s="174"/>
      <c r="E127" s="174"/>
      <c r="F127" s="174"/>
      <c r="G127" s="174"/>
      <c r="H127" s="174"/>
      <c r="I127" s="174"/>
      <c r="J127" s="40">
        <f>J98</f>
        <v>258.90511252449232</v>
      </c>
      <c r="K127" s="3"/>
      <c r="L127" s="44"/>
      <c r="M127" s="3"/>
      <c r="N127" s="3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4.25" customHeight="1">
      <c r="A128" s="28"/>
      <c r="B128" s="39" t="s">
        <v>76</v>
      </c>
      <c r="C128" s="174" t="str">
        <f>B101</f>
        <v>MÓDULO 5 – INSUMOS DIVERSOS</v>
      </c>
      <c r="D128" s="174"/>
      <c r="E128" s="174"/>
      <c r="F128" s="174"/>
      <c r="G128" s="174"/>
      <c r="H128" s="174"/>
      <c r="I128" s="174"/>
      <c r="J128" s="40">
        <f>J107</f>
        <v>0</v>
      </c>
      <c r="K128" s="3"/>
      <c r="L128" s="44"/>
      <c r="M128" s="3"/>
      <c r="N128" s="3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4.25" customHeight="1">
      <c r="A129" s="28"/>
      <c r="B129" s="39"/>
      <c r="C129" s="170" t="s">
        <v>166</v>
      </c>
      <c r="D129" s="170"/>
      <c r="E129" s="170"/>
      <c r="F129" s="170"/>
      <c r="G129" s="170"/>
      <c r="H129" s="170"/>
      <c r="I129" s="170"/>
      <c r="J129" s="43">
        <f>(SUM(J124:J128))</f>
        <v>3157.4261331911589</v>
      </c>
      <c r="K129" s="3"/>
      <c r="L129" s="44"/>
      <c r="M129" s="3"/>
      <c r="N129" s="3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2.75" customHeight="1">
      <c r="A130" s="28"/>
      <c r="B130" s="39" t="s">
        <v>92</v>
      </c>
      <c r="C130" s="174" t="str">
        <f>B110</f>
        <v>MÓDULO 6 – CUSTOS INDIRETOS, TRIBUTOS E LUCRO</v>
      </c>
      <c r="D130" s="174"/>
      <c r="E130" s="174"/>
      <c r="F130" s="174"/>
      <c r="G130" s="174"/>
      <c r="H130" s="174"/>
      <c r="I130" s="174"/>
      <c r="J130" s="40">
        <f>J119</f>
        <v>97.652354634778106</v>
      </c>
      <c r="K130" s="3"/>
      <c r="L130" s="3"/>
      <c r="M130" s="3"/>
      <c r="N130" s="3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4.25" customHeight="1">
      <c r="A131" s="28"/>
      <c r="B131" s="170" t="s">
        <v>167</v>
      </c>
      <c r="C131" s="170"/>
      <c r="D131" s="170"/>
      <c r="E131" s="170"/>
      <c r="F131" s="170"/>
      <c r="G131" s="170"/>
      <c r="H131" s="170"/>
      <c r="I131" s="170"/>
      <c r="J131" s="43">
        <f>(SUM(J129:J130))</f>
        <v>3255.0784878259369</v>
      </c>
      <c r="K131" s="3"/>
      <c r="L131" s="3"/>
      <c r="M131" s="3"/>
      <c r="N131" s="3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4.25" customHeight="1">
      <c r="A132" s="28"/>
      <c r="B132" s="39"/>
      <c r="C132" s="171" t="s">
        <v>168</v>
      </c>
      <c r="D132" s="171"/>
      <c r="E132" s="171"/>
      <c r="F132" s="171"/>
      <c r="G132" s="171"/>
      <c r="H132" s="171"/>
      <c r="I132" s="39">
        <f>F10</f>
        <v>4</v>
      </c>
      <c r="J132" s="43">
        <f>J131*I132</f>
        <v>13020.313951303748</v>
      </c>
      <c r="K132" s="3"/>
      <c r="L132" s="3"/>
      <c r="M132" s="3"/>
      <c r="N132" s="3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4.25" customHeight="1">
      <c r="A133" s="28"/>
      <c r="B133" s="31"/>
      <c r="C133" s="31"/>
      <c r="D133" s="31"/>
      <c r="E133" s="31"/>
      <c r="F133" s="31"/>
      <c r="G133" s="31"/>
      <c r="H133" s="31"/>
      <c r="I133" s="31"/>
      <c r="J133" s="75" t="s">
        <v>169</v>
      </c>
      <c r="K133" s="44"/>
      <c r="L133" s="44"/>
      <c r="M133" s="44"/>
      <c r="N133" s="3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2.75" customHeight="1">
      <c r="A134" s="28"/>
      <c r="B134" s="31"/>
      <c r="C134" s="31"/>
      <c r="D134" s="31"/>
      <c r="E134" s="31"/>
      <c r="F134" s="31"/>
      <c r="G134" s="31"/>
      <c r="H134" s="31"/>
      <c r="I134" s="45"/>
      <c r="J134" s="46">
        <f>J131/J28</f>
        <v>1.970815969476361</v>
      </c>
      <c r="K134" s="44"/>
      <c r="L134" s="3"/>
      <c r="M134" s="3"/>
      <c r="N134" s="3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51" customHeight="1">
      <c r="A135" s="28"/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3"/>
      <c r="M135" s="44"/>
      <c r="N135" s="3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2.75" customHeight="1">
      <c r="A136" s="28"/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3"/>
      <c r="M136" s="3"/>
      <c r="N136" s="3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4.25" customHeight="1">
      <c r="A137" s="28"/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3"/>
      <c r="M137" s="3"/>
      <c r="N137" s="3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4.25" customHeight="1">
      <c r="A138" s="28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3"/>
      <c r="M138" s="3"/>
      <c r="N138" s="3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4.25" customHeight="1">
      <c r="A139" s="28"/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3"/>
      <c r="M139" s="3"/>
      <c r="N139" s="3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4.25" customHeight="1">
      <c r="A140" s="28"/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3"/>
      <c r="M140" s="3"/>
      <c r="N140" s="3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4.25" customHeight="1">
      <c r="A141" s="28"/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3"/>
      <c r="M141" s="3"/>
      <c r="N141" s="3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4.25" customHeight="1">
      <c r="A142" s="28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3"/>
      <c r="M142" s="3"/>
      <c r="N142" s="3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4.25" customHeight="1">
      <c r="A143" s="28"/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3"/>
      <c r="M143" s="3"/>
      <c r="N143" s="3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4.25" customHeight="1">
      <c r="A144" s="28"/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3"/>
      <c r="M144" s="3"/>
      <c r="N144" s="3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4.25" customHeight="1">
      <c r="A145" s="28"/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3"/>
      <c r="M145" s="3"/>
      <c r="N145" s="3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4.25" customHeight="1">
      <c r="A146" s="28"/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3"/>
      <c r="M146" s="3"/>
      <c r="N146" s="3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4.25" customHeight="1">
      <c r="A147" s="28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3"/>
      <c r="M147" s="3"/>
      <c r="N147" s="3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4.25" customHeight="1">
      <c r="A148" s="28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3"/>
      <c r="M148" s="3"/>
      <c r="N148" s="3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4.25" customHeight="1">
      <c r="A149" s="28"/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4.25" customHeight="1">
      <c r="A150" s="28"/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4.2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4.2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4.2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4.2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4.2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4.2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4.2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4.2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4.2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4.2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4.2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4.2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4.2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4.2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4.2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4.2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4.2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4.2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4.2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4.2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4.2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4.2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4.2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4.2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4.2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4.2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4.2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4.2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4.2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4.2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4.2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4.2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4.2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4.2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4.2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4.2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4.2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4.2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4.2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4.2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4.2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4.2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4.2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4.2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4.2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4.2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4.2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4.2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4.2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4.2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4.2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4.2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4.2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4.2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4.2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4.2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4.2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4.2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4.2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4.2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4.2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4.2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4.2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4.2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4.2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4.2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4.2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4.2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4.2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4.2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4.2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4.2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4.2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4.2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4.2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4.2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4.2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4.2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4.2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4.2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4.2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4.2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4.2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4.2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4.2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4.2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4.2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4.2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4.2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4.2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4.2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4.2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4.2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4.2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4.2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4.2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4.2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4.2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4.2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4.2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4.2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4.2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4.2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4.2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4.2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4.2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4.2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4.2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4.2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4.2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4.2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4.2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4.2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4.2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4.2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4.2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4.2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4.2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4.2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4.2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4.2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4.2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4.2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4.2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4.2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4.2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4.2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4.2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4.2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4.2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4.2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4.2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4.2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4.2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4.2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4.2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4.2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4.2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4.2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4.2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4.2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4.2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4.2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4.2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4.2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4.2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4.2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4.2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4.2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4.2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4.2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4.2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4.2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4.2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4.2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4.2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4.2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4.2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4.2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4.2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4.2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4.2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4.2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4.2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4.2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4.2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4.2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4.2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4.2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4.2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4.2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4.2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4.2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4.2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4.2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4.2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4.2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4.2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4.2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4.2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4.2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4.2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4.2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4.2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2.7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2.7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2.7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2.7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2.7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2.7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2.7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2.7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2.7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2.7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2.7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2.7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2.7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2.7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2.7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2.7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2.7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2.7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2.7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2.7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2.7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2.7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2.7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2.7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2.7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2.7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2.7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2.7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2.7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2.7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2.7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2.7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2.7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2.7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2.7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2.7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2.7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2.7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2.7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2.7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2.7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2.7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2.7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2.7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2.7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2.7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2.7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2.7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2.7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2.7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2.7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2.7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2.7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2.7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2.7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2.7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2.7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2.7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2.7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2.7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2.7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2.7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2.7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2.7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2.7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2.7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2.7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2.7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2.7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2.7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2.7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2.7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2.7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2.7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2.7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2.7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2.7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2.7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2.7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2.7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2.7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2.7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2.7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2.7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2.7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2.7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2.7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2.7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2.7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2.7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2.7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2.7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2.7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2.7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2.7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2.7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2.7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2.7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2.7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2.7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2.7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2.7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2.7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2.7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2.7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2.7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2.7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2.7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2.7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2.7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2.7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2.7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2.7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2.7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2.7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2.7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2.7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2.7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2.7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2.7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2.7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2.7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2.7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2.7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2.7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2.7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2.7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2.7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2.7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2.7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2.7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2.7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2.7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2.7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2.7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2.7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2.7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2.7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2.7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2.7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2.7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2.7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2.7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2.7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2.7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2.7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2.7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2.7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2.7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2.7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2.7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2.7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2.7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2.7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2.7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2.7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2.7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2.7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2.7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2.7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2.7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2.7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2.7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2.7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2.7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2.7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2.7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2.7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2.7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2.7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2.7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2.7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2.7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2.7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2.7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2.7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2.7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2.7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2.7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2.7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2.7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2.7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2.7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2.7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2.7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2.7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2.7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2.7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2.7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2.7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2.7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2.7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2.7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2.7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2.7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2.7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2.7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2.7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2.7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2.7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2.7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2.7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2.7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2.7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2.7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2.7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2.7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2.7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2.7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2.7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2.7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2.7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2.7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2.7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2.7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2.7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2.7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2.7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2.7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2.7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2.7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2.7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2.7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2.7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2.7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2.7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2.7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2.7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2.7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2.7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2.7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2.7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2.7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2.7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2.7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2.7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2.7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2.7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2.7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2.7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2.7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2.7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2.7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2.7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2.7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2.7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2.7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2.7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2.7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2.7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2.7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2.7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2.7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2.7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2.7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2.7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2.7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2.7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2.7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2.7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2.7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2.7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2.7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2.7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2.7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2.7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2.7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2.7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2.7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2.7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2.7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2.7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2.7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2.7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2.7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2.7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2.7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2.7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2.7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2.7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2.7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2.7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2.7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2.7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2.7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2.7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2.7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2.7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2.7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2.7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2.7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2.7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2.7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2.7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2.7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2.7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2.7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2.7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2.7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2.7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2.7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2.7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2.7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2.7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2.7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2.7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2.7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2.7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2.7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2.7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2.7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2.7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2.7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2.7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2.7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2.7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2.7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2.7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2.7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2.7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2.7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2.7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2.7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2.7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2.7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2.7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2.7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2.7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2.7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2.7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2.7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2.7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2.7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2.7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2.7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2.7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2.7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2.7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2.7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2.7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2.7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2.7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2.7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2.7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2.7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2.7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2.7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2.7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2.7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2.7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2.7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2.7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2.7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2.7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2.7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2.7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2.7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2.7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2.7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2.7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2.7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2.7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2.7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2.7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2.7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2.7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2.7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2.7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2.7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2.7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2.7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2.7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2.7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2.7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2.7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2.7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2.7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2.7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2.7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2.7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2.7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2.7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2.7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2.7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2.7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2.7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2.7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2.7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2.7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2.7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2.7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2.7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2.7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2.7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2.7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2.7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2.7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2.7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2.7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2.7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2.7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2.7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2.7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2.7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2.7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2.7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2.7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2.7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2.7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2.7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2.7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2.7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2.7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2.7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2.7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2.7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2.7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2.7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2.7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2.7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2.7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2.7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2.7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2.7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2.7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2.7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2.7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2.7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2.7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2.7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2.7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2.7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2.7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2.7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2.7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2.7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2.7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2.7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2.7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2.7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2.7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2.7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2.7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2.7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2.7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2.7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2.7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2.7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2.7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2.7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2.7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2.7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2.7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2.7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2.7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2.7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2.7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2.7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2.7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2.7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2.7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2.7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2.7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2.7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2.7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2.7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2.7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2.7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2.7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2.7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2.7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2.7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2.7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2.7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2.7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2.7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2.7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2.7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2.7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2.7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2.7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2.7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2.7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2.7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2.7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2.7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2.7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2.7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2.7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2.7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2.7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2.7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2.7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2.7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2.7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2.7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2.7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2.7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2.7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2.7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2.7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2.7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2.7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2.7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2.7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2.7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2.7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2.7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2.7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2.7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2.7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2.7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2.7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2.7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2.7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2.7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2.7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2.7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2.7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2.7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2.7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2.7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2.7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2.7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2.7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2.7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2.7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2.7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2.7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2.7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2.7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2.7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2.7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2.7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2.7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2.7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2.7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2.7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2.7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2.7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2.7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2.7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2.7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2.7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2.7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2.7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2.7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2.7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2.7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2.7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2.7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2.7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2.7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2.7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2.7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2.7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2.7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2.7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2.7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2.7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2.7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2.7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2.7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2.7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2.7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2.7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2.7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2.7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2.7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2.7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2.7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2.7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2.7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2.7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2.7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2.7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2.7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2.7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2.7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2.7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2.7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2.7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2.7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2.7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2.7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2.7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2.7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2.7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2.7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2.7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2.7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2.7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2.7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2.7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2.7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2.7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2.7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2.7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2.7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2.7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2.7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2.7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2.7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2.7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2.7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2.7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2.7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2.7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2.7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2.7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2.7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2.7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2.7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2.7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2.7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2.7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2.7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2.7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2.7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2.7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2.7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2.7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2.7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2.7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2.7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2.7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2.7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2.7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2.7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2.7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2.7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2.7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2.7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2.7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2.7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2.7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2.7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2.7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2.7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2.7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2.7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2.7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2.7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2.7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2.7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2.7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2.7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2.7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2.7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2.7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2.7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2.7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2.7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2.7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2.7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2.7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2.75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2.75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2.75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2.75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2.75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2.75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2.75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</sheetData>
  <sheetProtection password="C59B" sheet="1" objects="1" scenarios="1"/>
  <mergeCells count="122">
    <mergeCell ref="E1:F1"/>
    <mergeCell ref="H1:J1"/>
    <mergeCell ref="B2:J2"/>
    <mergeCell ref="C3:I3"/>
    <mergeCell ref="C4:I4"/>
    <mergeCell ref="C5:I5"/>
    <mergeCell ref="C6:I6"/>
    <mergeCell ref="B8:J8"/>
    <mergeCell ref="B9:C9"/>
    <mergeCell ref="D9:E9"/>
    <mergeCell ref="F9:J9"/>
    <mergeCell ref="B10:C10"/>
    <mergeCell ref="D10:E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B28:I28"/>
    <mergeCell ref="B31:J31"/>
    <mergeCell ref="B32:H32"/>
    <mergeCell ref="B33:I33"/>
    <mergeCell ref="C34:H34"/>
    <mergeCell ref="C35:H35"/>
    <mergeCell ref="B36:H36"/>
    <mergeCell ref="B38:H38"/>
    <mergeCell ref="B39:I39"/>
    <mergeCell ref="C40:H40"/>
    <mergeCell ref="C41:H41"/>
    <mergeCell ref="C42:H42"/>
    <mergeCell ref="C43:H43"/>
    <mergeCell ref="C44:H44"/>
    <mergeCell ref="C45:H45"/>
    <mergeCell ref="C46:H46"/>
    <mergeCell ref="C47:H47"/>
    <mergeCell ref="B48:H48"/>
    <mergeCell ref="B50:H50"/>
    <mergeCell ref="C51:H51"/>
    <mergeCell ref="C52:H52"/>
    <mergeCell ref="C53:H53"/>
    <mergeCell ref="C54:H54"/>
    <mergeCell ref="C55:H55"/>
    <mergeCell ref="C56:H56"/>
    <mergeCell ref="B57:I57"/>
    <mergeCell ref="B59:J59"/>
    <mergeCell ref="B60:I60"/>
    <mergeCell ref="C61:I61"/>
    <mergeCell ref="C62:I62"/>
    <mergeCell ref="C63:I63"/>
    <mergeCell ref="B64:I64"/>
    <mergeCell ref="B65:J65"/>
    <mergeCell ref="B67:J67"/>
    <mergeCell ref="C68:H68"/>
    <mergeCell ref="B69:I69"/>
    <mergeCell ref="C70:H70"/>
    <mergeCell ref="C71:H71"/>
    <mergeCell ref="C72:H72"/>
    <mergeCell ref="C73:H73"/>
    <mergeCell ref="C74:H74"/>
    <mergeCell ref="B75:H75"/>
    <mergeCell ref="B76:J76"/>
    <mergeCell ref="B78:J78"/>
    <mergeCell ref="B79:H79"/>
    <mergeCell ref="B80:I80"/>
    <mergeCell ref="C81:H81"/>
    <mergeCell ref="C82:H82"/>
    <mergeCell ref="C83:H83"/>
    <mergeCell ref="C84:H84"/>
    <mergeCell ref="C85:H85"/>
    <mergeCell ref="C86:H86"/>
    <mergeCell ref="B87:H87"/>
    <mergeCell ref="B88:J88"/>
    <mergeCell ref="B89:H89"/>
    <mergeCell ref="B90:I90"/>
    <mergeCell ref="C91:H91"/>
    <mergeCell ref="B92:H92"/>
    <mergeCell ref="B94:J94"/>
    <mergeCell ref="B95:I95"/>
    <mergeCell ref="C96:I96"/>
    <mergeCell ref="C97:I97"/>
    <mergeCell ref="B98:I98"/>
    <mergeCell ref="B101:J101"/>
    <mergeCell ref="C102:H102"/>
    <mergeCell ref="C103:H103"/>
    <mergeCell ref="C104:H104"/>
    <mergeCell ref="C105:H105"/>
    <mergeCell ref="C106:H106"/>
    <mergeCell ref="B107:H107"/>
    <mergeCell ref="B108:J108"/>
    <mergeCell ref="B110:J11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B119:H119"/>
    <mergeCell ref="B131:I131"/>
    <mergeCell ref="C132:H132"/>
    <mergeCell ref="B135:K150"/>
    <mergeCell ref="B122:J122"/>
    <mergeCell ref="B123:I123"/>
    <mergeCell ref="C124:I124"/>
    <mergeCell ref="C125:I125"/>
    <mergeCell ref="C126:I126"/>
    <mergeCell ref="C127:I127"/>
    <mergeCell ref="C128:I128"/>
    <mergeCell ref="C129:I129"/>
    <mergeCell ref="C130:I130"/>
  </mergeCells>
  <printOptions horizontalCentered="1"/>
  <pageMargins left="0.70866141732283472" right="0.70866141732283472" top="0.74803149606299213" bottom="0.74803149606299213" header="0" footer="0.51181102362204722"/>
  <pageSetup paperSize="9" scale="75" firstPageNumber="0" orientation="landscape" horizontalDpi="300" verticalDpi="300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81D41A"/>
  </sheetPr>
  <dimension ref="A1:Z1000"/>
  <sheetViews>
    <sheetView showGridLines="0" tabSelected="1" topLeftCell="A103" workbookViewId="0">
      <selection activeCell="C116" sqref="C116:H116"/>
    </sheetView>
  </sheetViews>
  <sheetFormatPr defaultRowHeight="12.75"/>
  <cols>
    <col min="1" max="1" width="1.42578125" customWidth="1"/>
    <col min="2" max="2" width="8.42578125" customWidth="1"/>
    <col min="3" max="3" width="13.42578125" customWidth="1"/>
    <col min="4" max="4" width="24" customWidth="1"/>
    <col min="5" max="5" width="17.42578125" customWidth="1"/>
    <col min="6" max="6" width="26" customWidth="1"/>
    <col min="7" max="7" width="10.5703125" customWidth="1"/>
    <col min="8" max="8" width="12.85546875" customWidth="1"/>
    <col min="9" max="9" width="11.5703125"/>
    <col min="10" max="10" width="21.140625" customWidth="1"/>
    <col min="11" max="11" width="24" customWidth="1"/>
    <col min="12" max="12" width="17.7109375" customWidth="1"/>
    <col min="13" max="13" width="18" customWidth="1"/>
    <col min="14" max="14" width="17.5703125" customWidth="1"/>
    <col min="15" max="26" width="7.85546875" customWidth="1"/>
    <col min="27" max="1025" width="14.42578125" customWidth="1"/>
  </cols>
  <sheetData>
    <row r="1" spans="1:26" ht="16.5" customHeight="1">
      <c r="A1" s="28"/>
      <c r="B1" s="29"/>
      <c r="C1" s="29"/>
      <c r="D1" s="29"/>
      <c r="E1" s="184"/>
      <c r="F1" s="184"/>
      <c r="G1" s="29"/>
      <c r="H1" s="184"/>
      <c r="I1" s="184"/>
      <c r="J1" s="184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6.5" customHeight="1">
      <c r="A2" s="28"/>
      <c r="B2" s="173" t="s">
        <v>43</v>
      </c>
      <c r="C2" s="173"/>
      <c r="D2" s="173"/>
      <c r="E2" s="173"/>
      <c r="F2" s="173"/>
      <c r="G2" s="173"/>
      <c r="H2" s="173"/>
      <c r="I2" s="173"/>
      <c r="J2" s="173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6.5" customHeight="1">
      <c r="A3" s="28"/>
      <c r="B3" s="30" t="s">
        <v>44</v>
      </c>
      <c r="C3" s="174" t="s">
        <v>45</v>
      </c>
      <c r="D3" s="174"/>
      <c r="E3" s="174"/>
      <c r="F3" s="174"/>
      <c r="G3" s="174"/>
      <c r="H3" s="174"/>
      <c r="I3" s="174"/>
      <c r="J3" s="151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6.5" customHeight="1">
      <c r="A4" s="28"/>
      <c r="B4" s="30" t="s">
        <v>46</v>
      </c>
      <c r="C4" s="174" t="s">
        <v>47</v>
      </c>
      <c r="D4" s="174"/>
      <c r="E4" s="174"/>
      <c r="F4" s="174"/>
      <c r="G4" s="174"/>
      <c r="H4" s="174"/>
      <c r="I4" s="174"/>
      <c r="J4" s="30" t="s">
        <v>48</v>
      </c>
      <c r="K4" s="2"/>
      <c r="L4" s="2"/>
      <c r="M4" s="2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6.5" customHeight="1">
      <c r="A5" s="28"/>
      <c r="B5" s="30" t="s">
        <v>49</v>
      </c>
      <c r="C5" s="174" t="s">
        <v>50</v>
      </c>
      <c r="D5" s="174"/>
      <c r="E5" s="174"/>
      <c r="F5" s="174"/>
      <c r="G5" s="174"/>
      <c r="H5" s="174"/>
      <c r="I5" s="174"/>
      <c r="J5" s="30">
        <v>2021</v>
      </c>
      <c r="K5" s="2"/>
      <c r="L5" s="2"/>
      <c r="M5" s="2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6.5" customHeight="1">
      <c r="A6" s="28"/>
      <c r="B6" s="30" t="s">
        <v>51</v>
      </c>
      <c r="C6" s="174" t="s">
        <v>52</v>
      </c>
      <c r="D6" s="174"/>
      <c r="E6" s="174"/>
      <c r="F6" s="174"/>
      <c r="G6" s="174"/>
      <c r="H6" s="174"/>
      <c r="I6" s="174"/>
      <c r="J6" s="30">
        <v>12</v>
      </c>
      <c r="K6" s="2"/>
      <c r="L6" s="2"/>
      <c r="M6" s="2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6.5" customHeight="1">
      <c r="A7" s="28"/>
      <c r="B7" s="31"/>
      <c r="C7" s="31"/>
      <c r="D7" s="31"/>
      <c r="E7" s="31"/>
      <c r="F7" s="31"/>
      <c r="G7" s="31"/>
      <c r="H7" s="31"/>
      <c r="I7" s="31"/>
      <c r="J7" s="32">
        <v>15.22</v>
      </c>
      <c r="K7" s="2"/>
      <c r="L7" s="2"/>
      <c r="M7" s="2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2.75" customHeight="1">
      <c r="A8" s="28"/>
      <c r="B8" s="173" t="s">
        <v>53</v>
      </c>
      <c r="C8" s="173"/>
      <c r="D8" s="173"/>
      <c r="E8" s="173"/>
      <c r="F8" s="173"/>
      <c r="G8" s="173"/>
      <c r="H8" s="173"/>
      <c r="I8" s="173"/>
      <c r="J8" s="173"/>
      <c r="K8" s="2"/>
      <c r="L8" s="2"/>
      <c r="M8" s="2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2.75" customHeight="1">
      <c r="A9" s="28"/>
      <c r="B9" s="174" t="s">
        <v>54</v>
      </c>
      <c r="C9" s="174"/>
      <c r="D9" s="174"/>
      <c r="E9" s="30" t="s">
        <v>55</v>
      </c>
      <c r="F9" s="174" t="s">
        <v>56</v>
      </c>
      <c r="G9" s="174"/>
      <c r="H9" s="174"/>
      <c r="I9" s="174"/>
      <c r="J9" s="174"/>
      <c r="K9" s="2"/>
      <c r="L9" s="2"/>
      <c r="M9" s="2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2.75" customHeight="1">
      <c r="A10" s="28"/>
      <c r="B10" s="182" t="s">
        <v>175</v>
      </c>
      <c r="C10" s="182"/>
      <c r="D10" s="182"/>
      <c r="E10" s="30" t="s">
        <v>3</v>
      </c>
      <c r="F10" s="182">
        <v>1</v>
      </c>
      <c r="G10" s="182"/>
      <c r="H10" s="182"/>
      <c r="I10" s="182"/>
      <c r="J10" s="182"/>
      <c r="K10" s="2"/>
      <c r="L10" s="2"/>
      <c r="M10" s="2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2.75" customHeight="1">
      <c r="A11" s="28"/>
      <c r="B11" s="31"/>
      <c r="C11" s="31"/>
      <c r="D11" s="31"/>
      <c r="E11" s="31"/>
      <c r="F11" s="31"/>
      <c r="G11" s="31"/>
      <c r="H11" s="31"/>
      <c r="I11" s="31"/>
      <c r="J11" s="31"/>
      <c r="K11" s="2"/>
      <c r="L11" s="2"/>
      <c r="M11" s="2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6.5" customHeight="1">
      <c r="A12" s="28"/>
      <c r="B12" s="173" t="s">
        <v>58</v>
      </c>
      <c r="C12" s="173"/>
      <c r="D12" s="173"/>
      <c r="E12" s="173"/>
      <c r="F12" s="173"/>
      <c r="G12" s="173"/>
      <c r="H12" s="173"/>
      <c r="I12" s="173"/>
      <c r="J12" s="173"/>
      <c r="K12" s="2"/>
      <c r="L12" s="2"/>
      <c r="M12" s="2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2.75" customHeight="1">
      <c r="A13" s="28"/>
      <c r="B13" s="30">
        <v>1</v>
      </c>
      <c r="C13" s="178" t="s">
        <v>59</v>
      </c>
      <c r="D13" s="178"/>
      <c r="E13" s="178"/>
      <c r="F13" s="178"/>
      <c r="G13" s="178"/>
      <c r="H13" s="178"/>
      <c r="I13" s="178"/>
      <c r="J13" s="77" t="str">
        <f>B10</f>
        <v>Padeiro</v>
      </c>
      <c r="K13" s="3"/>
      <c r="L13" s="3"/>
      <c r="M13" s="3"/>
      <c r="N13" s="3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2.75" customHeight="1">
      <c r="A14" s="28"/>
      <c r="B14" s="30">
        <v>2</v>
      </c>
      <c r="C14" s="174" t="s">
        <v>60</v>
      </c>
      <c r="D14" s="174"/>
      <c r="E14" s="174"/>
      <c r="F14" s="174"/>
      <c r="G14" s="174"/>
      <c r="H14" s="174"/>
      <c r="I14" s="174"/>
      <c r="J14" s="33" t="s">
        <v>176</v>
      </c>
      <c r="K14" s="3"/>
      <c r="L14" s="3"/>
      <c r="M14" s="3"/>
      <c r="N14" s="3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2.75" customHeight="1">
      <c r="A15" s="28"/>
      <c r="B15" s="30">
        <v>3</v>
      </c>
      <c r="C15" s="174" t="s">
        <v>62</v>
      </c>
      <c r="D15" s="174"/>
      <c r="E15" s="174"/>
      <c r="F15" s="174"/>
      <c r="G15" s="174"/>
      <c r="H15" s="174"/>
      <c r="I15" s="174"/>
      <c r="J15" s="155">
        <v>1806.57</v>
      </c>
      <c r="K15" s="76" t="s">
        <v>174</v>
      </c>
      <c r="L15" s="3"/>
      <c r="M15" s="3"/>
      <c r="N15" s="3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26.25" customHeight="1">
      <c r="A16" s="34"/>
      <c r="B16" s="35">
        <v>4</v>
      </c>
      <c r="C16" s="183" t="s">
        <v>63</v>
      </c>
      <c r="D16" s="183"/>
      <c r="E16" s="183"/>
      <c r="F16" s="183"/>
      <c r="G16" s="183"/>
      <c r="H16" s="183"/>
      <c r="I16" s="183"/>
      <c r="J16" s="36" t="s">
        <v>64</v>
      </c>
      <c r="K16" s="37"/>
      <c r="L16" s="37"/>
      <c r="M16" s="37"/>
      <c r="N16" s="37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38.25" customHeight="1">
      <c r="A17" s="34"/>
      <c r="B17" s="35">
        <v>5</v>
      </c>
      <c r="C17" s="183" t="s">
        <v>65</v>
      </c>
      <c r="D17" s="183"/>
      <c r="E17" s="183"/>
      <c r="F17" s="183"/>
      <c r="G17" s="183"/>
      <c r="H17" s="183"/>
      <c r="I17" s="183"/>
      <c r="J17" s="144" t="str">
        <f>'[1]Aux Conserv Alimentos INSALUBRE'!J17</f>
        <v>SIND INT IND ALIM PANIF CONF MASSAS ALIM S MINAS</v>
      </c>
      <c r="K17" s="37"/>
      <c r="L17" s="37"/>
      <c r="M17" s="37"/>
      <c r="N17" s="37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2.75" customHeight="1">
      <c r="A18" s="28"/>
      <c r="B18" s="30">
        <v>6</v>
      </c>
      <c r="C18" s="174" t="s">
        <v>67</v>
      </c>
      <c r="D18" s="174"/>
      <c r="E18" s="174"/>
      <c r="F18" s="174"/>
      <c r="G18" s="174"/>
      <c r="H18" s="174"/>
      <c r="I18" s="174"/>
      <c r="J18" s="145">
        <f>'[1]Aux Conserv Alimentos INSALUBRE'!J18</f>
        <v>44197</v>
      </c>
      <c r="K18" s="3"/>
      <c r="L18" s="3"/>
      <c r="M18" s="3"/>
      <c r="N18" s="3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6.5" customHeight="1">
      <c r="A19" s="28"/>
      <c r="B19" s="177"/>
      <c r="C19" s="177"/>
      <c r="D19" s="177"/>
      <c r="E19" s="177"/>
      <c r="F19" s="177"/>
      <c r="G19" s="177"/>
      <c r="H19" s="177"/>
      <c r="I19" s="177"/>
      <c r="J19" s="177"/>
      <c r="K19" s="3"/>
      <c r="L19" s="3"/>
      <c r="M19" s="3"/>
      <c r="N19" s="3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6.5" customHeight="1">
      <c r="A20" s="28"/>
      <c r="B20" s="31"/>
      <c r="C20" s="31"/>
      <c r="D20" s="31"/>
      <c r="E20" s="31"/>
      <c r="F20" s="31"/>
      <c r="G20" s="31"/>
      <c r="H20" s="31"/>
      <c r="I20" s="31"/>
      <c r="J20" s="31"/>
      <c r="K20" s="3"/>
      <c r="L20" s="3"/>
      <c r="M20" s="3"/>
      <c r="N20" s="3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6.5" customHeight="1">
      <c r="A21" s="28"/>
      <c r="B21" s="173" t="s">
        <v>68</v>
      </c>
      <c r="C21" s="173"/>
      <c r="D21" s="173"/>
      <c r="E21" s="173"/>
      <c r="F21" s="173"/>
      <c r="G21" s="173"/>
      <c r="H21" s="173"/>
      <c r="I21" s="173"/>
      <c r="J21" s="173"/>
      <c r="K21" s="3"/>
      <c r="L21" s="3"/>
      <c r="M21" s="3"/>
      <c r="N21" s="3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2.75" customHeight="1">
      <c r="A22" s="28"/>
      <c r="B22" s="39">
        <v>1</v>
      </c>
      <c r="C22" s="170" t="s">
        <v>69</v>
      </c>
      <c r="D22" s="170"/>
      <c r="E22" s="170"/>
      <c r="F22" s="170"/>
      <c r="G22" s="170"/>
      <c r="H22" s="170"/>
      <c r="I22" s="39" t="s">
        <v>70</v>
      </c>
      <c r="J22" s="39" t="s">
        <v>71</v>
      </c>
      <c r="K22" s="3"/>
      <c r="L22" s="3"/>
      <c r="M22" s="3"/>
      <c r="N22" s="3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2.75" customHeight="1">
      <c r="A23" s="28"/>
      <c r="B23" s="39" t="s">
        <v>44</v>
      </c>
      <c r="C23" s="174" t="s">
        <v>72</v>
      </c>
      <c r="D23" s="174"/>
      <c r="E23" s="174"/>
      <c r="F23" s="174"/>
      <c r="G23" s="174"/>
      <c r="H23" s="174"/>
      <c r="I23" s="30"/>
      <c r="J23" s="40">
        <f>J15</f>
        <v>1806.57</v>
      </c>
      <c r="K23" s="3"/>
      <c r="L23" s="3"/>
      <c r="M23" s="3"/>
      <c r="N23" s="3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2.75" customHeight="1">
      <c r="A24" s="28"/>
      <c r="B24" s="39" t="s">
        <v>46</v>
      </c>
      <c r="C24" s="174" t="s">
        <v>73</v>
      </c>
      <c r="D24" s="174"/>
      <c r="E24" s="174"/>
      <c r="F24" s="174"/>
      <c r="G24" s="174"/>
      <c r="H24" s="174"/>
      <c r="I24" s="41"/>
      <c r="J24" s="40">
        <f>J23*I24</f>
        <v>0</v>
      </c>
      <c r="K24" s="3"/>
      <c r="L24" s="3"/>
      <c r="M24" s="3"/>
      <c r="N24" s="3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2.75" customHeight="1">
      <c r="A25" s="28"/>
      <c r="B25" s="39" t="s">
        <v>49</v>
      </c>
      <c r="C25" s="174" t="s">
        <v>74</v>
      </c>
      <c r="D25" s="174"/>
      <c r="E25" s="174"/>
      <c r="F25" s="174"/>
      <c r="G25" s="174"/>
      <c r="H25" s="174"/>
      <c r="I25" s="78"/>
      <c r="J25" s="40">
        <f>998*I25</f>
        <v>0</v>
      </c>
      <c r="K25" s="42"/>
      <c r="L25" s="3"/>
      <c r="M25" s="3"/>
      <c r="N25" s="3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2.75" customHeight="1">
      <c r="A26" s="28"/>
      <c r="B26" s="39" t="s">
        <v>51</v>
      </c>
      <c r="C26" s="174" t="s">
        <v>75</v>
      </c>
      <c r="D26" s="174"/>
      <c r="E26" s="174"/>
      <c r="F26" s="174"/>
      <c r="G26" s="174"/>
      <c r="H26" s="174"/>
      <c r="I26" s="41"/>
      <c r="J26" s="40">
        <v>0</v>
      </c>
      <c r="K26" s="3"/>
      <c r="L26" s="3"/>
      <c r="M26" s="3"/>
      <c r="N26" s="3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2.75" customHeight="1">
      <c r="A27" s="28"/>
      <c r="B27" s="39" t="s">
        <v>76</v>
      </c>
      <c r="C27" s="174" t="s">
        <v>77</v>
      </c>
      <c r="D27" s="174"/>
      <c r="E27" s="174"/>
      <c r="F27" s="174"/>
      <c r="G27" s="174"/>
      <c r="H27" s="174"/>
      <c r="I27" s="41"/>
      <c r="J27" s="40">
        <v>0</v>
      </c>
      <c r="K27" s="3"/>
      <c r="L27" s="3"/>
      <c r="M27" s="3"/>
      <c r="N27" s="3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2.75" customHeight="1">
      <c r="A28" s="28"/>
      <c r="B28" s="170" t="s">
        <v>78</v>
      </c>
      <c r="C28" s="170"/>
      <c r="D28" s="170"/>
      <c r="E28" s="170"/>
      <c r="F28" s="170"/>
      <c r="G28" s="170"/>
      <c r="H28" s="170"/>
      <c r="I28" s="170"/>
      <c r="J28" s="43">
        <f>SUM(J23:J27)</f>
        <v>1806.57</v>
      </c>
      <c r="K28" s="44"/>
      <c r="L28" s="3"/>
      <c r="M28" s="3"/>
      <c r="N28" s="3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4.25" customHeight="1">
      <c r="A29" s="28"/>
      <c r="B29" s="45"/>
      <c r="C29" s="45"/>
      <c r="D29" s="45"/>
      <c r="E29" s="45"/>
      <c r="F29" s="45"/>
      <c r="G29" s="45"/>
      <c r="H29" s="45"/>
      <c r="I29" s="45"/>
      <c r="J29" s="46"/>
      <c r="K29" s="3"/>
      <c r="L29" s="3"/>
      <c r="M29" s="3"/>
      <c r="N29" s="3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4.25" customHeight="1">
      <c r="A30" s="28"/>
      <c r="B30" s="45"/>
      <c r="C30" s="45"/>
      <c r="D30" s="45"/>
      <c r="E30" s="45"/>
      <c r="F30" s="45"/>
      <c r="G30" s="45"/>
      <c r="H30" s="45"/>
      <c r="I30" s="45"/>
      <c r="J30" s="46"/>
      <c r="K30" s="3"/>
      <c r="L30" s="3"/>
      <c r="M30" s="3"/>
      <c r="N30" s="3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2.75" customHeight="1">
      <c r="A31" s="28"/>
      <c r="B31" s="173" t="s">
        <v>79</v>
      </c>
      <c r="C31" s="173"/>
      <c r="D31" s="173"/>
      <c r="E31" s="173"/>
      <c r="F31" s="173"/>
      <c r="G31" s="173"/>
      <c r="H31" s="173"/>
      <c r="I31" s="173"/>
      <c r="J31" s="173"/>
      <c r="K31" s="3"/>
      <c r="L31" s="3"/>
      <c r="M31" s="3"/>
      <c r="N31" s="3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2.75" customHeight="1">
      <c r="A32" s="28"/>
      <c r="B32" s="170" t="s">
        <v>80</v>
      </c>
      <c r="C32" s="170"/>
      <c r="D32" s="170"/>
      <c r="E32" s="170"/>
      <c r="F32" s="170"/>
      <c r="G32" s="170"/>
      <c r="H32" s="170"/>
      <c r="I32" s="39" t="s">
        <v>70</v>
      </c>
      <c r="J32" s="39" t="s">
        <v>71</v>
      </c>
      <c r="K32" s="3"/>
      <c r="L32" s="3"/>
      <c r="M32" s="3"/>
      <c r="N32" s="3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2.75" customHeight="1">
      <c r="A33" s="28"/>
      <c r="B33" s="170" t="s">
        <v>81</v>
      </c>
      <c r="C33" s="170"/>
      <c r="D33" s="170"/>
      <c r="E33" s="170"/>
      <c r="F33" s="170"/>
      <c r="G33" s="170"/>
      <c r="H33" s="170"/>
      <c r="I33" s="170"/>
      <c r="J33" s="47">
        <f>J28</f>
        <v>1806.57</v>
      </c>
      <c r="K33" s="3"/>
      <c r="L33" s="3"/>
      <c r="M33" s="3"/>
      <c r="N33" s="3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2.75" customHeight="1">
      <c r="A34" s="28"/>
      <c r="B34" s="39" t="s">
        <v>44</v>
      </c>
      <c r="C34" s="174" t="s">
        <v>82</v>
      </c>
      <c r="D34" s="174"/>
      <c r="E34" s="174"/>
      <c r="F34" s="174"/>
      <c r="G34" s="174"/>
      <c r="H34" s="174"/>
      <c r="I34" s="41">
        <f>(1/12)</f>
        <v>8.3333333333333329E-2</v>
      </c>
      <c r="J34" s="40">
        <f>$J$33*I34</f>
        <v>150.54749999999999</v>
      </c>
      <c r="K34" s="3"/>
      <c r="L34" s="3"/>
      <c r="M34" s="3"/>
      <c r="N34" s="3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2.75" customHeight="1">
      <c r="A35" s="28"/>
      <c r="B35" s="39" t="s">
        <v>46</v>
      </c>
      <c r="C35" s="174" t="s">
        <v>83</v>
      </c>
      <c r="D35" s="174"/>
      <c r="E35" s="174"/>
      <c r="F35" s="174"/>
      <c r="G35" s="174"/>
      <c r="H35" s="174"/>
      <c r="I35" s="41">
        <f>(1/12)+((1/12)/3)</f>
        <v>0.1111111111111111</v>
      </c>
      <c r="J35" s="40">
        <f>$J$33*I35</f>
        <v>200.73</v>
      </c>
      <c r="K35" s="3"/>
      <c r="L35" s="3"/>
      <c r="M35" s="3"/>
      <c r="N35" s="3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4.25" customHeight="1">
      <c r="A36" s="28"/>
      <c r="B36" s="170" t="s">
        <v>84</v>
      </c>
      <c r="C36" s="170"/>
      <c r="D36" s="170"/>
      <c r="E36" s="170"/>
      <c r="F36" s="170"/>
      <c r="G36" s="170"/>
      <c r="H36" s="170"/>
      <c r="I36" s="48">
        <f>I34+I35</f>
        <v>0.19444444444444442</v>
      </c>
      <c r="J36" s="43">
        <f>SUM(J34:J35)</f>
        <v>351.27749999999997</v>
      </c>
      <c r="K36" s="44"/>
      <c r="L36" s="3"/>
      <c r="M36" s="3"/>
      <c r="N36" s="3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4.25" customHeight="1">
      <c r="A37" s="28"/>
      <c r="B37" s="49"/>
      <c r="C37" s="50"/>
      <c r="D37" s="50"/>
      <c r="E37" s="50"/>
      <c r="F37" s="50"/>
      <c r="G37" s="50"/>
      <c r="H37" s="50"/>
      <c r="I37" s="51"/>
      <c r="J37" s="52"/>
      <c r="K37" s="3"/>
      <c r="L37" s="3"/>
      <c r="M37" s="3"/>
      <c r="N37" s="3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4.25" customHeight="1">
      <c r="A38" s="28"/>
      <c r="B38" s="170" t="s">
        <v>85</v>
      </c>
      <c r="C38" s="170"/>
      <c r="D38" s="170"/>
      <c r="E38" s="170"/>
      <c r="F38" s="170"/>
      <c r="G38" s="170"/>
      <c r="H38" s="170"/>
      <c r="I38" s="39" t="s">
        <v>70</v>
      </c>
      <c r="J38" s="39" t="s">
        <v>71</v>
      </c>
      <c r="K38" s="3"/>
      <c r="L38" s="3"/>
      <c r="M38" s="3"/>
      <c r="N38" s="3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4.25" customHeight="1">
      <c r="A39" s="28"/>
      <c r="B39" s="170" t="s">
        <v>86</v>
      </c>
      <c r="C39" s="170"/>
      <c r="D39" s="170"/>
      <c r="E39" s="170"/>
      <c r="F39" s="170"/>
      <c r="G39" s="170"/>
      <c r="H39" s="170"/>
      <c r="I39" s="170"/>
      <c r="J39" s="53">
        <f>J28+J36</f>
        <v>2157.8474999999999</v>
      </c>
      <c r="K39" s="3"/>
      <c r="L39" s="3"/>
      <c r="M39" s="3"/>
      <c r="N39" s="3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4.25" customHeight="1">
      <c r="A40" s="28"/>
      <c r="B40" s="39" t="s">
        <v>44</v>
      </c>
      <c r="C40" s="174" t="s">
        <v>87</v>
      </c>
      <c r="D40" s="174"/>
      <c r="E40" s="174"/>
      <c r="F40" s="174"/>
      <c r="G40" s="174"/>
      <c r="H40" s="174"/>
      <c r="I40" s="41">
        <v>0.2</v>
      </c>
      <c r="J40" s="40">
        <f t="shared" ref="J40:J47" si="0">$J$39*I40</f>
        <v>431.56950000000001</v>
      </c>
      <c r="K40" s="3"/>
      <c r="L40" s="3"/>
      <c r="M40" s="3"/>
      <c r="N40" s="3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2.75" customHeight="1">
      <c r="A41" s="28"/>
      <c r="B41" s="39" t="s">
        <v>46</v>
      </c>
      <c r="C41" s="174" t="s">
        <v>88</v>
      </c>
      <c r="D41" s="174"/>
      <c r="E41" s="174"/>
      <c r="F41" s="174"/>
      <c r="G41" s="174"/>
      <c r="H41" s="174"/>
      <c r="I41" s="41">
        <v>2.5000000000000001E-2</v>
      </c>
      <c r="J41" s="40">
        <f t="shared" si="0"/>
        <v>53.946187500000001</v>
      </c>
      <c r="K41" s="3"/>
      <c r="L41" s="3"/>
      <c r="M41" s="3"/>
      <c r="N41" s="3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4.25" customHeight="1">
      <c r="A42" s="28"/>
      <c r="B42" s="39" t="s">
        <v>49</v>
      </c>
      <c r="C42" s="174" t="s">
        <v>89</v>
      </c>
      <c r="D42" s="174"/>
      <c r="E42" s="174"/>
      <c r="F42" s="174"/>
      <c r="G42" s="174"/>
      <c r="H42" s="174"/>
      <c r="I42" s="153">
        <v>0</v>
      </c>
      <c r="J42" s="40">
        <f t="shared" si="0"/>
        <v>0</v>
      </c>
      <c r="K42" s="3"/>
      <c r="L42" s="3"/>
      <c r="M42" s="3"/>
      <c r="N42" s="3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2.75" customHeight="1">
      <c r="A43" s="28"/>
      <c r="B43" s="39" t="s">
        <v>51</v>
      </c>
      <c r="C43" s="174" t="s">
        <v>90</v>
      </c>
      <c r="D43" s="174"/>
      <c r="E43" s="174"/>
      <c r="F43" s="174"/>
      <c r="G43" s="174"/>
      <c r="H43" s="174"/>
      <c r="I43" s="41">
        <v>1.4999999999999999E-2</v>
      </c>
      <c r="J43" s="40">
        <f t="shared" si="0"/>
        <v>32.367712499999996</v>
      </c>
      <c r="K43" s="3"/>
      <c r="L43" s="3"/>
      <c r="M43" s="3"/>
      <c r="N43" s="3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4.25" customHeight="1">
      <c r="A44" s="28"/>
      <c r="B44" s="39" t="s">
        <v>76</v>
      </c>
      <c r="C44" s="174" t="s">
        <v>91</v>
      </c>
      <c r="D44" s="174"/>
      <c r="E44" s="174"/>
      <c r="F44" s="174"/>
      <c r="G44" s="174"/>
      <c r="H44" s="174"/>
      <c r="I44" s="41">
        <v>0.01</v>
      </c>
      <c r="J44" s="40">
        <f t="shared" si="0"/>
        <v>21.578474999999997</v>
      </c>
      <c r="K44" s="3"/>
      <c r="L44" s="3"/>
      <c r="M44" s="3"/>
      <c r="N44" s="3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4.25" customHeight="1">
      <c r="A45" s="28"/>
      <c r="B45" s="39" t="s">
        <v>92</v>
      </c>
      <c r="C45" s="174" t="s">
        <v>93</v>
      </c>
      <c r="D45" s="174"/>
      <c r="E45" s="174"/>
      <c r="F45" s="174"/>
      <c r="G45" s="174"/>
      <c r="H45" s="174"/>
      <c r="I45" s="41">
        <v>6.0000000000000001E-3</v>
      </c>
      <c r="J45" s="40">
        <f t="shared" si="0"/>
        <v>12.947085</v>
      </c>
      <c r="K45" s="3"/>
      <c r="L45" s="3"/>
      <c r="M45" s="3"/>
      <c r="N45" s="3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4.25" customHeight="1">
      <c r="A46" s="28"/>
      <c r="B46" s="39" t="s">
        <v>94</v>
      </c>
      <c r="C46" s="174" t="s">
        <v>95</v>
      </c>
      <c r="D46" s="174"/>
      <c r="E46" s="174"/>
      <c r="F46" s="174"/>
      <c r="G46" s="174"/>
      <c r="H46" s="174"/>
      <c r="I46" s="41">
        <v>2E-3</v>
      </c>
      <c r="J46" s="40">
        <f t="shared" si="0"/>
        <v>4.3156949999999998</v>
      </c>
      <c r="K46" s="3"/>
      <c r="L46" s="3"/>
      <c r="M46" s="3"/>
      <c r="N46" s="3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4.25" customHeight="1">
      <c r="A47" s="28"/>
      <c r="B47" s="39" t="s">
        <v>96</v>
      </c>
      <c r="C47" s="174" t="s">
        <v>97</v>
      </c>
      <c r="D47" s="174"/>
      <c r="E47" s="174"/>
      <c r="F47" s="174"/>
      <c r="G47" s="174"/>
      <c r="H47" s="174"/>
      <c r="I47" s="41">
        <v>0.08</v>
      </c>
      <c r="J47" s="40">
        <f t="shared" si="0"/>
        <v>172.62779999999998</v>
      </c>
      <c r="K47" s="3"/>
      <c r="L47" s="3"/>
      <c r="M47" s="3"/>
      <c r="N47" s="3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4.25" customHeight="1">
      <c r="A48" s="28"/>
      <c r="B48" s="170" t="s">
        <v>98</v>
      </c>
      <c r="C48" s="170"/>
      <c r="D48" s="170"/>
      <c r="E48" s="170"/>
      <c r="F48" s="170"/>
      <c r="G48" s="170"/>
      <c r="H48" s="170"/>
      <c r="I48" s="48">
        <f>SUM(I40:I47)</f>
        <v>0.33800000000000002</v>
      </c>
      <c r="J48" s="43">
        <f>SUM(J40:J47)</f>
        <v>729.35245500000008</v>
      </c>
      <c r="K48" s="44"/>
      <c r="L48" s="3"/>
      <c r="M48" s="3"/>
      <c r="N48" s="3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4.25" customHeight="1">
      <c r="A49" s="28"/>
      <c r="B49" s="2"/>
      <c r="C49" s="45"/>
      <c r="D49" s="45"/>
      <c r="E49" s="45"/>
      <c r="F49" s="45"/>
      <c r="G49" s="45"/>
      <c r="H49" s="45"/>
      <c r="I49" s="54"/>
      <c r="J49" s="55"/>
      <c r="K49" s="44"/>
      <c r="L49" s="3"/>
      <c r="M49" s="3"/>
      <c r="N49" s="3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2.75" customHeight="1">
      <c r="A50" s="28"/>
      <c r="B50" s="170" t="s">
        <v>99</v>
      </c>
      <c r="C50" s="170"/>
      <c r="D50" s="170"/>
      <c r="E50" s="170"/>
      <c r="F50" s="170"/>
      <c r="G50" s="170"/>
      <c r="H50" s="170"/>
      <c r="I50" s="48"/>
      <c r="J50" s="39" t="s">
        <v>71</v>
      </c>
      <c r="K50" s="3"/>
      <c r="L50" s="3"/>
      <c r="M50" s="3"/>
      <c r="N50" s="3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2.75" customHeight="1">
      <c r="A51" s="56"/>
      <c r="B51" s="39" t="s">
        <v>44</v>
      </c>
      <c r="C51" s="174" t="s">
        <v>100</v>
      </c>
      <c r="D51" s="174"/>
      <c r="E51" s="174"/>
      <c r="F51" s="174"/>
      <c r="G51" s="174"/>
      <c r="H51" s="174"/>
      <c r="I51" s="57"/>
      <c r="J51" s="40">
        <f>((26*3.25*2)-(J23*0.06))</f>
        <v>60.605800000000002</v>
      </c>
      <c r="K51" s="58"/>
      <c r="L51" s="58"/>
      <c r="M51" s="58"/>
      <c r="N51" s="58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ht="14.25" customHeight="1">
      <c r="A52" s="28"/>
      <c r="B52" s="39" t="s">
        <v>46</v>
      </c>
      <c r="C52" s="174" t="s">
        <v>101</v>
      </c>
      <c r="D52" s="174"/>
      <c r="E52" s="174"/>
      <c r="F52" s="174"/>
      <c r="G52" s="174"/>
      <c r="H52" s="174"/>
      <c r="I52" s="40"/>
      <c r="J52" s="146">
        <v>211</v>
      </c>
      <c r="K52" s="185" t="s">
        <v>189</v>
      </c>
      <c r="L52" s="185"/>
      <c r="M52" s="3"/>
      <c r="N52" s="3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4.25" customHeight="1">
      <c r="A53" s="28"/>
      <c r="B53" s="39" t="s">
        <v>49</v>
      </c>
      <c r="C53" s="174" t="s">
        <v>102</v>
      </c>
      <c r="D53" s="174"/>
      <c r="E53" s="174"/>
      <c r="F53" s="174"/>
      <c r="G53" s="174"/>
      <c r="H53" s="174"/>
      <c r="I53" s="40"/>
      <c r="J53" s="146">
        <v>0</v>
      </c>
      <c r="K53" s="147"/>
      <c r="L53" s="147"/>
      <c r="M53" s="3"/>
      <c r="N53" s="3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4.25" customHeight="1">
      <c r="A54" s="28"/>
      <c r="B54" s="39" t="s">
        <v>51</v>
      </c>
      <c r="C54" s="174" t="s">
        <v>104</v>
      </c>
      <c r="D54" s="174"/>
      <c r="E54" s="174"/>
      <c r="F54" s="174"/>
      <c r="G54" s="174"/>
      <c r="H54" s="174"/>
      <c r="I54" s="40"/>
      <c r="J54" s="156">
        <v>0</v>
      </c>
      <c r="K54" s="185" t="s">
        <v>178</v>
      </c>
      <c r="L54" s="185"/>
      <c r="M54" s="3"/>
      <c r="N54" s="3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4.25" customHeight="1">
      <c r="A55" s="28"/>
      <c r="B55" s="39" t="s">
        <v>76</v>
      </c>
      <c r="C55" s="174" t="s">
        <v>105</v>
      </c>
      <c r="D55" s="174"/>
      <c r="E55" s="174"/>
      <c r="F55" s="174"/>
      <c r="G55" s="174"/>
      <c r="H55" s="174"/>
      <c r="I55" s="156"/>
      <c r="J55" s="146">
        <f>I55*0.3</f>
        <v>0</v>
      </c>
      <c r="K55" s="148"/>
      <c r="L55" s="147"/>
      <c r="M55" s="3"/>
      <c r="N55" s="3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4.25" customHeight="1">
      <c r="A56" s="28"/>
      <c r="B56" s="39" t="s">
        <v>92</v>
      </c>
      <c r="C56" s="174" t="s">
        <v>107</v>
      </c>
      <c r="D56" s="174"/>
      <c r="E56" s="174"/>
      <c r="F56" s="174"/>
      <c r="G56" s="174"/>
      <c r="H56" s="174"/>
      <c r="I56" s="40"/>
      <c r="J56" s="149">
        <v>25</v>
      </c>
      <c r="K56" s="185" t="s">
        <v>177</v>
      </c>
      <c r="L56" s="185"/>
      <c r="M56" s="3"/>
      <c r="N56" s="3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4.25" customHeight="1">
      <c r="A57" s="28"/>
      <c r="B57" s="170" t="s">
        <v>108</v>
      </c>
      <c r="C57" s="170"/>
      <c r="D57" s="170"/>
      <c r="E57" s="170"/>
      <c r="F57" s="170"/>
      <c r="G57" s="170"/>
      <c r="H57" s="170"/>
      <c r="I57" s="170"/>
      <c r="J57" s="43">
        <f>SUM(J51:J56)</f>
        <v>296.60579999999999</v>
      </c>
      <c r="K57" s="44"/>
      <c r="L57" s="3"/>
      <c r="M57" s="3"/>
      <c r="N57" s="3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4.25" customHeight="1">
      <c r="A58" s="28"/>
      <c r="B58" s="2"/>
      <c r="C58" s="45"/>
      <c r="D58" s="45"/>
      <c r="E58" s="45"/>
      <c r="F58" s="45"/>
      <c r="G58" s="45"/>
      <c r="H58" s="45"/>
      <c r="I58" s="54"/>
      <c r="J58" s="55"/>
      <c r="K58" s="3"/>
      <c r="L58" s="3"/>
      <c r="M58" s="3"/>
      <c r="N58" s="3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4.25" customHeight="1">
      <c r="A59" s="28"/>
      <c r="B59" s="173" t="s">
        <v>109</v>
      </c>
      <c r="C59" s="173"/>
      <c r="D59" s="173"/>
      <c r="E59" s="173"/>
      <c r="F59" s="173"/>
      <c r="G59" s="173"/>
      <c r="H59" s="173"/>
      <c r="I59" s="173"/>
      <c r="J59" s="173"/>
      <c r="K59" s="3"/>
      <c r="L59" s="3"/>
      <c r="M59" s="3"/>
      <c r="N59" s="3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2.75" customHeight="1">
      <c r="A60" s="28"/>
      <c r="B60" s="170" t="s">
        <v>110</v>
      </c>
      <c r="C60" s="170"/>
      <c r="D60" s="170"/>
      <c r="E60" s="170"/>
      <c r="F60" s="170"/>
      <c r="G60" s="170"/>
      <c r="H60" s="170"/>
      <c r="I60" s="170"/>
      <c r="J60" s="39" t="s">
        <v>71</v>
      </c>
      <c r="K60" s="3"/>
      <c r="L60" s="3"/>
      <c r="M60" s="3"/>
      <c r="N60" s="3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2.75" customHeight="1">
      <c r="A61" s="28"/>
      <c r="B61" s="39" t="s">
        <v>111</v>
      </c>
      <c r="C61" s="174" t="s">
        <v>112</v>
      </c>
      <c r="D61" s="174"/>
      <c r="E61" s="174"/>
      <c r="F61" s="174"/>
      <c r="G61" s="174"/>
      <c r="H61" s="174"/>
      <c r="I61" s="174"/>
      <c r="J61" s="40">
        <f>J36</f>
        <v>351.27749999999997</v>
      </c>
      <c r="K61" s="3"/>
      <c r="L61" s="3"/>
      <c r="M61" s="3"/>
      <c r="N61" s="3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4.25" customHeight="1">
      <c r="A62" s="28"/>
      <c r="B62" s="39" t="s">
        <v>113</v>
      </c>
      <c r="C62" s="174" t="s">
        <v>114</v>
      </c>
      <c r="D62" s="174"/>
      <c r="E62" s="174"/>
      <c r="F62" s="174"/>
      <c r="G62" s="174"/>
      <c r="H62" s="174"/>
      <c r="I62" s="174"/>
      <c r="J62" s="40">
        <f>J48</f>
        <v>729.35245500000008</v>
      </c>
      <c r="K62" s="3"/>
      <c r="L62" s="3"/>
      <c r="M62" s="3"/>
      <c r="N62" s="3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4.25" customHeight="1">
      <c r="A63" s="28"/>
      <c r="B63" s="39" t="s">
        <v>115</v>
      </c>
      <c r="C63" s="174" t="s">
        <v>116</v>
      </c>
      <c r="D63" s="174"/>
      <c r="E63" s="174"/>
      <c r="F63" s="174"/>
      <c r="G63" s="174"/>
      <c r="H63" s="174"/>
      <c r="I63" s="174"/>
      <c r="J63" s="40">
        <f>J57</f>
        <v>296.60579999999999</v>
      </c>
      <c r="K63" s="3"/>
      <c r="L63" s="3"/>
      <c r="M63" s="3"/>
      <c r="N63" s="3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4.25" customHeight="1">
      <c r="A64" s="56"/>
      <c r="B64" s="170" t="s">
        <v>117</v>
      </c>
      <c r="C64" s="170"/>
      <c r="D64" s="170"/>
      <c r="E64" s="170"/>
      <c r="F64" s="170"/>
      <c r="G64" s="170"/>
      <c r="H64" s="170"/>
      <c r="I64" s="170"/>
      <c r="J64" s="43">
        <f>SUM(J61:J63)</f>
        <v>1377.2357550000002</v>
      </c>
      <c r="K64" s="44"/>
      <c r="L64" s="58"/>
      <c r="M64" s="58"/>
      <c r="N64" s="58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ht="14.25" customHeight="1">
      <c r="A65" s="28"/>
      <c r="B65" s="181"/>
      <c r="C65" s="181"/>
      <c r="D65" s="181"/>
      <c r="E65" s="181"/>
      <c r="F65" s="181"/>
      <c r="G65" s="181"/>
      <c r="H65" s="181"/>
      <c r="I65" s="181"/>
      <c r="J65" s="181"/>
      <c r="K65" s="3"/>
      <c r="L65" s="3"/>
      <c r="M65" s="3"/>
      <c r="N65" s="3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4.25" customHeight="1">
      <c r="A66" s="28"/>
      <c r="B66" s="61"/>
      <c r="C66" s="61"/>
      <c r="D66" s="61"/>
      <c r="E66" s="61"/>
      <c r="F66" s="61"/>
      <c r="G66" s="61"/>
      <c r="H66" s="61"/>
      <c r="I66" s="61"/>
      <c r="J66" s="61"/>
      <c r="K66" s="3"/>
      <c r="L66" s="3"/>
      <c r="M66" s="3"/>
      <c r="N66" s="3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4.25" customHeight="1">
      <c r="A67" s="28"/>
      <c r="B67" s="173" t="s">
        <v>118</v>
      </c>
      <c r="C67" s="173"/>
      <c r="D67" s="173"/>
      <c r="E67" s="173"/>
      <c r="F67" s="173"/>
      <c r="G67" s="173"/>
      <c r="H67" s="173"/>
      <c r="I67" s="173"/>
      <c r="J67" s="173"/>
      <c r="K67" s="3"/>
      <c r="L67" s="3"/>
      <c r="M67" s="3"/>
      <c r="N67" s="3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4.25" customHeight="1">
      <c r="A68" s="28"/>
      <c r="B68" s="39">
        <v>3</v>
      </c>
      <c r="C68" s="170" t="s">
        <v>119</v>
      </c>
      <c r="D68" s="170"/>
      <c r="E68" s="170"/>
      <c r="F68" s="170"/>
      <c r="G68" s="170"/>
      <c r="H68" s="170"/>
      <c r="I68" s="39" t="s">
        <v>70</v>
      </c>
      <c r="J68" s="39" t="s">
        <v>71</v>
      </c>
      <c r="K68" s="3"/>
      <c r="L68" s="3"/>
      <c r="M68" s="3"/>
      <c r="N68" s="3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4.25" customHeight="1">
      <c r="A69" s="28"/>
      <c r="B69" s="170" t="s">
        <v>81</v>
      </c>
      <c r="C69" s="170"/>
      <c r="D69" s="170"/>
      <c r="E69" s="170"/>
      <c r="F69" s="170"/>
      <c r="G69" s="170"/>
      <c r="H69" s="170"/>
      <c r="I69" s="170"/>
      <c r="J69" s="53">
        <f>J28</f>
        <v>1806.57</v>
      </c>
      <c r="K69" s="3"/>
      <c r="L69" s="3"/>
      <c r="M69" s="3"/>
      <c r="N69" s="3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4.25" customHeight="1">
      <c r="A70" s="28"/>
      <c r="B70" s="39" t="s">
        <v>44</v>
      </c>
      <c r="C70" s="174" t="s">
        <v>120</v>
      </c>
      <c r="D70" s="174"/>
      <c r="E70" s="174"/>
      <c r="F70" s="174"/>
      <c r="G70" s="174"/>
      <c r="H70" s="174"/>
      <c r="I70" s="41">
        <f>((1/12)*0.05)</f>
        <v>4.1666666666666666E-3</v>
      </c>
      <c r="J70" s="40">
        <f>$J$69*I70</f>
        <v>7.5273749999999993</v>
      </c>
      <c r="K70" s="44"/>
      <c r="L70" s="3"/>
      <c r="M70" s="3"/>
      <c r="N70" s="3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4.25" customHeight="1">
      <c r="A71" s="28"/>
      <c r="B71" s="39" t="s">
        <v>46</v>
      </c>
      <c r="C71" s="174" t="s">
        <v>121</v>
      </c>
      <c r="D71" s="174"/>
      <c r="E71" s="174"/>
      <c r="F71" s="174"/>
      <c r="G71" s="174"/>
      <c r="H71" s="174"/>
      <c r="I71" s="41">
        <f>I70*0.08</f>
        <v>3.3333333333333332E-4</v>
      </c>
      <c r="J71" s="40">
        <f>$J$69*I71</f>
        <v>0.60219</v>
      </c>
      <c r="K71" s="44"/>
      <c r="L71" s="3"/>
      <c r="M71" s="3"/>
      <c r="N71" s="3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4.25" customHeight="1">
      <c r="A72" s="28"/>
      <c r="B72" s="39" t="s">
        <v>49</v>
      </c>
      <c r="C72" s="174" t="s">
        <v>122</v>
      </c>
      <c r="D72" s="174"/>
      <c r="E72" s="174"/>
      <c r="F72" s="174"/>
      <c r="G72" s="174"/>
      <c r="H72" s="174"/>
      <c r="I72" s="41">
        <f>(7/30)/12</f>
        <v>1.9444444444444445E-2</v>
      </c>
      <c r="J72" s="40">
        <f>$J$69*I72</f>
        <v>35.127749999999999</v>
      </c>
      <c r="K72" s="62" t="s">
        <v>123</v>
      </c>
      <c r="L72" s="3"/>
      <c r="M72" s="3"/>
      <c r="N72" s="3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4.25" customHeight="1">
      <c r="A73" s="28"/>
      <c r="B73" s="39" t="s">
        <v>51</v>
      </c>
      <c r="C73" s="174" t="s">
        <v>124</v>
      </c>
      <c r="D73" s="174"/>
      <c r="E73" s="174"/>
      <c r="F73" s="174"/>
      <c r="G73" s="174"/>
      <c r="H73" s="174"/>
      <c r="I73" s="41">
        <f>I72*I48</f>
        <v>6.5722222222222224E-3</v>
      </c>
      <c r="J73" s="40">
        <f>$J$69*I73</f>
        <v>11.873179499999999</v>
      </c>
      <c r="K73" s="63"/>
      <c r="L73" s="3"/>
      <c r="M73" s="3"/>
      <c r="N73" s="3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4.25" customHeight="1">
      <c r="A74" s="3"/>
      <c r="B74" s="39" t="s">
        <v>76</v>
      </c>
      <c r="C74" s="174" t="s">
        <v>125</v>
      </c>
      <c r="D74" s="174"/>
      <c r="E74" s="174"/>
      <c r="F74" s="174"/>
      <c r="G74" s="174"/>
      <c r="H74" s="174"/>
      <c r="I74" s="41">
        <f>(0.4*0.08)</f>
        <v>3.2000000000000001E-2</v>
      </c>
      <c r="J74" s="40">
        <f>$J$69*I74</f>
        <v>57.81024</v>
      </c>
      <c r="K74" s="44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28"/>
      <c r="B75" s="170" t="s">
        <v>126</v>
      </c>
      <c r="C75" s="170"/>
      <c r="D75" s="170"/>
      <c r="E75" s="170"/>
      <c r="F75" s="170"/>
      <c r="G75" s="170"/>
      <c r="H75" s="170"/>
      <c r="I75" s="48">
        <f>SUM(I70:I74)</f>
        <v>6.2516666666666665E-2</v>
      </c>
      <c r="J75" s="43">
        <f>SUM(J70:J74)</f>
        <v>112.94073449999999</v>
      </c>
      <c r="K75" s="44"/>
      <c r="L75" s="3"/>
      <c r="M75" s="3"/>
      <c r="N75" s="3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4.25" customHeight="1">
      <c r="A76" s="56"/>
      <c r="B76" s="180"/>
      <c r="C76" s="180"/>
      <c r="D76" s="180"/>
      <c r="E76" s="180"/>
      <c r="F76" s="180"/>
      <c r="G76" s="180"/>
      <c r="H76" s="180"/>
      <c r="I76" s="180"/>
      <c r="J76" s="180"/>
      <c r="K76" s="58"/>
      <c r="L76" s="58"/>
      <c r="M76" s="58"/>
      <c r="N76" s="58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ht="14.25" customHeight="1">
      <c r="A77" s="56"/>
      <c r="B77" s="45"/>
      <c r="C77" s="45"/>
      <c r="D77" s="45"/>
      <c r="E77" s="45"/>
      <c r="F77" s="45"/>
      <c r="G77" s="45"/>
      <c r="H77" s="45"/>
      <c r="I77" s="45"/>
      <c r="J77" s="45"/>
      <c r="K77" s="58"/>
      <c r="L77" s="58"/>
      <c r="M77" s="58"/>
      <c r="N77" s="58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ht="14.25" customHeight="1">
      <c r="A78" s="28"/>
      <c r="B78" s="173" t="s">
        <v>127</v>
      </c>
      <c r="C78" s="173"/>
      <c r="D78" s="173"/>
      <c r="E78" s="173"/>
      <c r="F78" s="173"/>
      <c r="G78" s="173"/>
      <c r="H78" s="173"/>
      <c r="I78" s="173"/>
      <c r="J78" s="173"/>
      <c r="K78" s="3"/>
      <c r="L78" s="3"/>
      <c r="M78" s="3"/>
      <c r="N78" s="3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4.25" customHeight="1">
      <c r="A79" s="3"/>
      <c r="B79" s="170" t="s">
        <v>128</v>
      </c>
      <c r="C79" s="170"/>
      <c r="D79" s="170"/>
      <c r="E79" s="170"/>
      <c r="F79" s="170"/>
      <c r="G79" s="170"/>
      <c r="H79" s="170"/>
      <c r="I79" s="39" t="s">
        <v>70</v>
      </c>
      <c r="J79" s="39" t="s">
        <v>71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28"/>
      <c r="B80" s="176" t="s">
        <v>81</v>
      </c>
      <c r="C80" s="176"/>
      <c r="D80" s="176"/>
      <c r="E80" s="176"/>
      <c r="F80" s="176"/>
      <c r="G80" s="176"/>
      <c r="H80" s="176"/>
      <c r="I80" s="176"/>
      <c r="J80" s="64">
        <f>J28</f>
        <v>1806.57</v>
      </c>
      <c r="K80" s="3"/>
      <c r="L80" s="3"/>
      <c r="M80" s="3"/>
      <c r="N80" s="3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4.25" customHeight="1">
      <c r="A81" s="28"/>
      <c r="B81" s="39" t="s">
        <v>44</v>
      </c>
      <c r="C81" s="174" t="s">
        <v>129</v>
      </c>
      <c r="D81" s="174"/>
      <c r="E81" s="174"/>
      <c r="F81" s="174"/>
      <c r="G81" s="174"/>
      <c r="H81" s="174"/>
      <c r="I81" s="41">
        <f>I35/12</f>
        <v>9.2592592592592587E-3</v>
      </c>
      <c r="J81" s="40">
        <f t="shared" ref="J81:J86" si="1">$J$80*I81</f>
        <v>16.727499999999999</v>
      </c>
      <c r="K81" s="65"/>
      <c r="L81" s="3"/>
      <c r="M81" s="3"/>
      <c r="N81" s="3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2.75" customHeight="1">
      <c r="A82" s="28"/>
      <c r="B82" s="39" t="s">
        <v>46</v>
      </c>
      <c r="C82" s="174" t="s">
        <v>130</v>
      </c>
      <c r="D82" s="174"/>
      <c r="E82" s="174"/>
      <c r="F82" s="174"/>
      <c r="G82" s="174"/>
      <c r="H82" s="174"/>
      <c r="I82" s="41">
        <f>(5.96/30)*(1/12)</f>
        <v>1.6555555555555553E-2</v>
      </c>
      <c r="J82" s="40">
        <f t="shared" si="1"/>
        <v>29.908769999999993</v>
      </c>
      <c r="K82" s="65"/>
      <c r="L82" s="3"/>
      <c r="M82" s="3"/>
      <c r="N82" s="3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4.25" customHeight="1">
      <c r="A83" s="28"/>
      <c r="B83" s="39" t="s">
        <v>49</v>
      </c>
      <c r="C83" s="174" t="s">
        <v>131</v>
      </c>
      <c r="D83" s="174"/>
      <c r="E83" s="174"/>
      <c r="F83" s="174"/>
      <c r="G83" s="174"/>
      <c r="H83" s="174"/>
      <c r="I83" s="41">
        <f>(5/30)/12*0.015</f>
        <v>2.0833333333333332E-4</v>
      </c>
      <c r="J83" s="40">
        <f t="shared" si="1"/>
        <v>0.37636874999999997</v>
      </c>
      <c r="K83" s="44"/>
      <c r="L83" s="3"/>
      <c r="M83" s="3"/>
      <c r="N83" s="3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2.75" customHeight="1">
      <c r="A84" s="28"/>
      <c r="B84" s="39" t="s">
        <v>51</v>
      </c>
      <c r="C84" s="177" t="s">
        <v>132</v>
      </c>
      <c r="D84" s="177"/>
      <c r="E84" s="177"/>
      <c r="F84" s="177"/>
      <c r="G84" s="177"/>
      <c r="H84" s="177"/>
      <c r="I84" s="41">
        <f>(15/30)/12*0.0078</f>
        <v>3.2499999999999999E-4</v>
      </c>
      <c r="J84" s="40">
        <f t="shared" si="1"/>
        <v>0.58713525</v>
      </c>
      <c r="K84" s="44"/>
      <c r="L84" s="3"/>
      <c r="M84" s="3"/>
      <c r="N84" s="3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4.25" customHeight="1">
      <c r="A85" s="28"/>
      <c r="B85" s="39" t="s">
        <v>76</v>
      </c>
      <c r="C85" s="174" t="s">
        <v>133</v>
      </c>
      <c r="D85" s="174"/>
      <c r="E85" s="174"/>
      <c r="F85" s="174"/>
      <c r="G85" s="174"/>
      <c r="H85" s="174"/>
      <c r="I85" s="41">
        <f>(0.0144*0.1*0.4509*6/12)</f>
        <v>3.2464800000000003E-4</v>
      </c>
      <c r="J85" s="40">
        <f t="shared" si="1"/>
        <v>0.58649933736000004</v>
      </c>
      <c r="K85" s="44"/>
      <c r="L85" s="3"/>
      <c r="M85" s="3"/>
      <c r="N85" s="3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4.25" customHeight="1">
      <c r="A86" s="28"/>
      <c r="B86" s="39" t="s">
        <v>92</v>
      </c>
      <c r="C86" s="178" t="s">
        <v>134</v>
      </c>
      <c r="D86" s="178"/>
      <c r="E86" s="178"/>
      <c r="F86" s="178"/>
      <c r="G86" s="178"/>
      <c r="H86" s="178"/>
      <c r="I86" s="41">
        <f>SUM(I81:I85)*I48</f>
        <v>9.0154050980740738E-3</v>
      </c>
      <c r="J86" s="40">
        <f t="shared" si="1"/>
        <v>16.28696038802768</v>
      </c>
      <c r="K86" s="44"/>
      <c r="L86" s="3"/>
      <c r="M86" s="3"/>
      <c r="N86" s="3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4.25" customHeight="1">
      <c r="A87" s="56"/>
      <c r="B87" s="170" t="s">
        <v>135</v>
      </c>
      <c r="C87" s="170"/>
      <c r="D87" s="170"/>
      <c r="E87" s="170"/>
      <c r="F87" s="170"/>
      <c r="G87" s="170"/>
      <c r="H87" s="170"/>
      <c r="I87" s="48">
        <f>SUM(I81:I86)</f>
        <v>3.5688201246222219E-2</v>
      </c>
      <c r="J87" s="43">
        <f>SUM(J81:J86)</f>
        <v>64.473233725387672</v>
      </c>
      <c r="K87" s="44"/>
      <c r="L87" s="58"/>
      <c r="M87" s="58"/>
      <c r="N87" s="58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ht="16.5" customHeight="1">
      <c r="A88" s="28"/>
      <c r="B88" s="179"/>
      <c r="C88" s="179"/>
      <c r="D88" s="179"/>
      <c r="E88" s="179"/>
      <c r="F88" s="179"/>
      <c r="G88" s="179"/>
      <c r="H88" s="179"/>
      <c r="I88" s="179"/>
      <c r="J88" s="179"/>
      <c r="K88" s="3"/>
      <c r="L88" s="3"/>
      <c r="M88" s="3"/>
      <c r="N88" s="3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2.75" customHeight="1">
      <c r="A89" s="28"/>
      <c r="B89" s="170" t="s">
        <v>136</v>
      </c>
      <c r="C89" s="170"/>
      <c r="D89" s="170"/>
      <c r="E89" s="170"/>
      <c r="F89" s="170"/>
      <c r="G89" s="170"/>
      <c r="H89" s="170"/>
      <c r="I89" s="39" t="s">
        <v>70</v>
      </c>
      <c r="J89" s="39" t="s">
        <v>71</v>
      </c>
      <c r="K89" s="3"/>
      <c r="L89" s="3"/>
      <c r="M89" s="3"/>
      <c r="N89" s="3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2.75" customHeight="1">
      <c r="A90" s="28"/>
      <c r="B90" s="171" t="s">
        <v>81</v>
      </c>
      <c r="C90" s="171"/>
      <c r="D90" s="171"/>
      <c r="E90" s="171"/>
      <c r="F90" s="171"/>
      <c r="G90" s="171"/>
      <c r="H90" s="171"/>
      <c r="I90" s="171"/>
      <c r="J90" s="66">
        <f>J28</f>
        <v>1806.57</v>
      </c>
      <c r="K90" s="3"/>
      <c r="L90" s="3"/>
      <c r="M90" s="3"/>
      <c r="N90" s="3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2.75" customHeight="1">
      <c r="A91" s="28"/>
      <c r="B91" s="39" t="s">
        <v>44</v>
      </c>
      <c r="C91" s="174" t="s">
        <v>137</v>
      </c>
      <c r="D91" s="174"/>
      <c r="E91" s="174"/>
      <c r="F91" s="174"/>
      <c r="G91" s="174"/>
      <c r="H91" s="174"/>
      <c r="I91" s="41"/>
      <c r="J91" s="40">
        <v>0</v>
      </c>
      <c r="K91" s="3"/>
      <c r="L91" s="3"/>
      <c r="M91" s="3"/>
      <c r="N91" s="3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4.25" customHeight="1">
      <c r="A92" s="28"/>
      <c r="B92" s="170" t="s">
        <v>138</v>
      </c>
      <c r="C92" s="170"/>
      <c r="D92" s="170"/>
      <c r="E92" s="170"/>
      <c r="F92" s="170"/>
      <c r="G92" s="170"/>
      <c r="H92" s="170"/>
      <c r="I92" s="48"/>
      <c r="J92" s="43">
        <f>J91</f>
        <v>0</v>
      </c>
      <c r="K92" s="44"/>
      <c r="L92" s="3"/>
      <c r="M92" s="3"/>
      <c r="N92" s="3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6.5" customHeight="1">
      <c r="A93" s="28"/>
      <c r="B93" s="67"/>
      <c r="C93" s="67"/>
      <c r="D93" s="67"/>
      <c r="E93" s="67"/>
      <c r="F93" s="67"/>
      <c r="G93" s="67"/>
      <c r="H93" s="67"/>
      <c r="I93" s="67"/>
      <c r="J93" s="67"/>
      <c r="K93" s="3"/>
      <c r="L93" s="3"/>
      <c r="M93" s="3"/>
      <c r="N93" s="3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4.25" customHeight="1">
      <c r="A94" s="28"/>
      <c r="B94" s="173" t="s">
        <v>139</v>
      </c>
      <c r="C94" s="173"/>
      <c r="D94" s="173"/>
      <c r="E94" s="173"/>
      <c r="F94" s="173"/>
      <c r="G94" s="173"/>
      <c r="H94" s="173"/>
      <c r="I94" s="173"/>
      <c r="J94" s="173"/>
      <c r="K94" s="3"/>
      <c r="L94" s="3"/>
      <c r="M94" s="3"/>
      <c r="N94" s="3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2.75" customHeight="1">
      <c r="A95" s="28"/>
      <c r="B95" s="170" t="s">
        <v>140</v>
      </c>
      <c r="C95" s="170"/>
      <c r="D95" s="170"/>
      <c r="E95" s="170"/>
      <c r="F95" s="170"/>
      <c r="G95" s="170"/>
      <c r="H95" s="170"/>
      <c r="I95" s="170"/>
      <c r="J95" s="39" t="s">
        <v>71</v>
      </c>
      <c r="K95" s="3"/>
      <c r="L95" s="3"/>
      <c r="M95" s="3"/>
      <c r="N95" s="3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2.75" customHeight="1">
      <c r="A96" s="28"/>
      <c r="B96" s="39" t="s">
        <v>141</v>
      </c>
      <c r="C96" s="174" t="s">
        <v>130</v>
      </c>
      <c r="D96" s="174"/>
      <c r="E96" s="174"/>
      <c r="F96" s="174"/>
      <c r="G96" s="174"/>
      <c r="H96" s="174"/>
      <c r="I96" s="174"/>
      <c r="J96" s="40">
        <f>J87</f>
        <v>64.473233725387672</v>
      </c>
      <c r="K96" s="3"/>
      <c r="L96" s="3"/>
      <c r="M96" s="3"/>
      <c r="N96" s="3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4.25" customHeight="1">
      <c r="A97" s="28"/>
      <c r="B97" s="39" t="s">
        <v>142</v>
      </c>
      <c r="C97" s="174" t="s">
        <v>143</v>
      </c>
      <c r="D97" s="174"/>
      <c r="E97" s="174"/>
      <c r="F97" s="174"/>
      <c r="G97" s="174"/>
      <c r="H97" s="174"/>
      <c r="I97" s="174"/>
      <c r="J97" s="40">
        <f>J92</f>
        <v>0</v>
      </c>
      <c r="K97" s="3"/>
      <c r="L97" s="3"/>
      <c r="M97" s="3"/>
      <c r="N97" s="3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4.25" customHeight="1">
      <c r="A98" s="56"/>
      <c r="B98" s="170" t="s">
        <v>144</v>
      </c>
      <c r="C98" s="170"/>
      <c r="D98" s="170"/>
      <c r="E98" s="170"/>
      <c r="F98" s="170"/>
      <c r="G98" s="170"/>
      <c r="H98" s="170"/>
      <c r="I98" s="170"/>
      <c r="J98" s="43">
        <f>SUM(J96:J97)</f>
        <v>64.473233725387672</v>
      </c>
      <c r="K98" s="44"/>
      <c r="L98" s="58"/>
      <c r="M98" s="58"/>
      <c r="N98" s="58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ht="16.5" customHeight="1">
      <c r="A99" s="28"/>
      <c r="B99" s="67"/>
      <c r="C99" s="67"/>
      <c r="D99" s="67"/>
      <c r="E99" s="67"/>
      <c r="F99" s="67"/>
      <c r="G99" s="67"/>
      <c r="H99" s="67"/>
      <c r="I99" s="67"/>
      <c r="J99" s="67"/>
      <c r="K99" s="3"/>
      <c r="L99" s="3"/>
      <c r="M99" s="3"/>
      <c r="N99" s="3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6.5" customHeight="1">
      <c r="A100" s="28"/>
      <c r="B100" s="67"/>
      <c r="C100" s="67"/>
      <c r="D100" s="67"/>
      <c r="E100" s="67"/>
      <c r="F100" s="67"/>
      <c r="G100" s="67"/>
      <c r="H100" s="67"/>
      <c r="I100" s="67"/>
      <c r="J100" s="67"/>
      <c r="K100" s="3"/>
      <c r="L100" s="3"/>
      <c r="M100" s="3"/>
      <c r="N100" s="3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4.25" customHeight="1">
      <c r="A101" s="28"/>
      <c r="B101" s="173" t="s">
        <v>145</v>
      </c>
      <c r="C101" s="173"/>
      <c r="D101" s="173"/>
      <c r="E101" s="173"/>
      <c r="F101" s="173"/>
      <c r="G101" s="173"/>
      <c r="H101" s="173"/>
      <c r="I101" s="173"/>
      <c r="J101" s="173"/>
      <c r="K101" s="3"/>
      <c r="L101" s="3"/>
      <c r="M101" s="3"/>
      <c r="N101" s="3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4.25" customHeight="1">
      <c r="A102" s="28"/>
      <c r="B102" s="39">
        <v>5</v>
      </c>
      <c r="C102" s="170" t="s">
        <v>146</v>
      </c>
      <c r="D102" s="170"/>
      <c r="E102" s="170"/>
      <c r="F102" s="170"/>
      <c r="G102" s="170"/>
      <c r="H102" s="170"/>
      <c r="I102" s="39"/>
      <c r="J102" s="39" t="s">
        <v>71</v>
      </c>
      <c r="K102" s="3"/>
      <c r="L102" s="3"/>
      <c r="M102" s="3"/>
      <c r="N102" s="3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4.25" customHeight="1">
      <c r="A103" s="28"/>
      <c r="B103" s="39" t="s">
        <v>44</v>
      </c>
      <c r="C103" s="174" t="s">
        <v>147</v>
      </c>
      <c r="D103" s="174"/>
      <c r="E103" s="174"/>
      <c r="F103" s="174"/>
      <c r="G103" s="174"/>
      <c r="H103" s="174"/>
      <c r="I103" s="40"/>
      <c r="J103" s="40">
        <f>'Uniforme-EPI'!F60</f>
        <v>0</v>
      </c>
      <c r="K103" s="3"/>
      <c r="L103" s="3"/>
      <c r="M103" s="3"/>
      <c r="N103" s="3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4.25" customHeight="1">
      <c r="A104" s="28"/>
      <c r="B104" s="39" t="s">
        <v>46</v>
      </c>
      <c r="C104" s="174" t="s">
        <v>148</v>
      </c>
      <c r="D104" s="174"/>
      <c r="E104" s="174"/>
      <c r="F104" s="174"/>
      <c r="G104" s="174"/>
      <c r="H104" s="174"/>
      <c r="I104" s="68"/>
      <c r="J104" s="40">
        <v>0</v>
      </c>
      <c r="K104" s="3"/>
      <c r="L104" s="3"/>
      <c r="M104" s="3"/>
      <c r="N104" s="3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2.75" customHeight="1">
      <c r="A105" s="28"/>
      <c r="B105" s="69" t="s">
        <v>49</v>
      </c>
      <c r="C105" s="174" t="s">
        <v>149</v>
      </c>
      <c r="D105" s="174"/>
      <c r="E105" s="174"/>
      <c r="F105" s="174"/>
      <c r="G105" s="174"/>
      <c r="H105" s="174"/>
      <c r="I105" s="70"/>
      <c r="J105" s="40">
        <f>'Uniforme-EPI'!F69</f>
        <v>0</v>
      </c>
      <c r="K105" s="3"/>
      <c r="L105" s="3"/>
      <c r="M105" s="3"/>
      <c r="N105" s="3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4.25" customHeight="1">
      <c r="A106" s="28"/>
      <c r="B106" s="69" t="s">
        <v>51</v>
      </c>
      <c r="C106" s="174" t="s">
        <v>150</v>
      </c>
      <c r="D106" s="174"/>
      <c r="E106" s="174"/>
      <c r="F106" s="174"/>
      <c r="G106" s="174"/>
      <c r="H106" s="174"/>
      <c r="I106" s="70"/>
      <c r="J106" s="40">
        <v>0</v>
      </c>
      <c r="K106" s="3"/>
      <c r="L106" s="3"/>
      <c r="M106" s="3"/>
      <c r="N106" s="3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4.25" customHeight="1">
      <c r="A107" s="28"/>
      <c r="B107" s="170" t="s">
        <v>151</v>
      </c>
      <c r="C107" s="170"/>
      <c r="D107" s="170"/>
      <c r="E107" s="170"/>
      <c r="F107" s="170"/>
      <c r="G107" s="170"/>
      <c r="H107" s="170"/>
      <c r="I107" s="71"/>
      <c r="J107" s="43">
        <f>SUM(J103:J106)</f>
        <v>0</v>
      </c>
      <c r="K107" s="3"/>
      <c r="L107" s="3"/>
      <c r="M107" s="3"/>
      <c r="N107" s="3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6.5" customHeight="1">
      <c r="A108" s="28"/>
      <c r="B108" s="175"/>
      <c r="C108" s="175"/>
      <c r="D108" s="175"/>
      <c r="E108" s="175"/>
      <c r="F108" s="175"/>
      <c r="G108" s="175"/>
      <c r="H108" s="175"/>
      <c r="I108" s="175"/>
      <c r="J108" s="175"/>
      <c r="K108" s="3"/>
      <c r="L108" s="3"/>
      <c r="M108" s="3"/>
      <c r="N108" s="3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6.5" customHeight="1">
      <c r="A109" s="28"/>
      <c r="B109" s="67"/>
      <c r="C109" s="67"/>
      <c r="D109" s="67"/>
      <c r="E109" s="67"/>
      <c r="F109" s="67"/>
      <c r="G109" s="67"/>
      <c r="H109" s="67"/>
      <c r="I109" s="67"/>
      <c r="J109" s="67"/>
      <c r="K109" s="3"/>
      <c r="L109" s="3"/>
      <c r="M109" s="3"/>
      <c r="N109" s="3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4.25" customHeight="1">
      <c r="A110" s="28"/>
      <c r="B110" s="173" t="s">
        <v>152</v>
      </c>
      <c r="C110" s="173"/>
      <c r="D110" s="173"/>
      <c r="E110" s="173"/>
      <c r="F110" s="173"/>
      <c r="G110" s="173"/>
      <c r="H110" s="173"/>
      <c r="I110" s="173"/>
      <c r="J110" s="173"/>
      <c r="K110" s="44"/>
      <c r="L110" s="65"/>
      <c r="M110" s="65"/>
      <c r="N110" s="3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4.25" customHeight="1">
      <c r="A111" s="28"/>
      <c r="B111" s="39">
        <v>6</v>
      </c>
      <c r="C111" s="170" t="s">
        <v>153</v>
      </c>
      <c r="D111" s="170"/>
      <c r="E111" s="170"/>
      <c r="F111" s="170"/>
      <c r="G111" s="170"/>
      <c r="H111" s="170"/>
      <c r="I111" s="39" t="s">
        <v>70</v>
      </c>
      <c r="J111" s="39" t="s">
        <v>71</v>
      </c>
      <c r="K111" s="44"/>
      <c r="L111" s="3"/>
      <c r="M111" s="3"/>
      <c r="N111" s="3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2.75" customHeight="1">
      <c r="A112" s="28"/>
      <c r="B112" s="39" t="s">
        <v>44</v>
      </c>
      <c r="C112" s="174" t="s">
        <v>154</v>
      </c>
      <c r="D112" s="174"/>
      <c r="E112" s="174"/>
      <c r="F112" s="174"/>
      <c r="G112" s="174"/>
      <c r="H112" s="174"/>
      <c r="I112" s="153">
        <v>0</v>
      </c>
      <c r="J112" s="40">
        <f>J129*I112</f>
        <v>0</v>
      </c>
      <c r="K112" s="72"/>
      <c r="L112" s="31"/>
      <c r="M112" s="31"/>
      <c r="N112" s="44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4.25" customHeight="1">
      <c r="A113" s="28"/>
      <c r="B113" s="39" t="s">
        <v>46</v>
      </c>
      <c r="C113" s="174" t="s">
        <v>155</v>
      </c>
      <c r="D113" s="174"/>
      <c r="E113" s="174"/>
      <c r="F113" s="174"/>
      <c r="G113" s="174"/>
      <c r="H113" s="174"/>
      <c r="I113" s="153">
        <v>0</v>
      </c>
      <c r="J113" s="40">
        <f>(J129+J112)*I113</f>
        <v>0</v>
      </c>
      <c r="K113" s="72"/>
      <c r="L113" s="31"/>
      <c r="M113" s="31"/>
      <c r="N113" s="3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4.25" customHeight="1">
      <c r="A114" s="28"/>
      <c r="B114" s="39" t="s">
        <v>49</v>
      </c>
      <c r="C114" s="170" t="s">
        <v>156</v>
      </c>
      <c r="D114" s="170"/>
      <c r="E114" s="170"/>
      <c r="F114" s="170"/>
      <c r="G114" s="170"/>
      <c r="H114" s="170"/>
      <c r="I114" s="41"/>
      <c r="J114" s="40"/>
      <c r="K114" s="31"/>
      <c r="L114" s="31"/>
      <c r="M114" s="31"/>
      <c r="N114" s="3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4.25" customHeight="1">
      <c r="A115" s="28"/>
      <c r="B115" s="39" t="s">
        <v>157</v>
      </c>
      <c r="C115" s="174" t="s">
        <v>158</v>
      </c>
      <c r="D115" s="174"/>
      <c r="E115" s="174"/>
      <c r="F115" s="174"/>
      <c r="G115" s="174"/>
      <c r="H115" s="174"/>
      <c r="I115" s="153">
        <v>0</v>
      </c>
      <c r="J115" s="40">
        <f>(($J$129+$J$112+$J$113)/(1-($I$115+$I$116+$I$117))*I115)</f>
        <v>0</v>
      </c>
      <c r="K115" s="72"/>
      <c r="L115" s="44"/>
      <c r="M115" s="3"/>
      <c r="N115" s="3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4.25" customHeight="1">
      <c r="A116" s="28"/>
      <c r="B116" s="39" t="s">
        <v>159</v>
      </c>
      <c r="C116" s="174" t="s">
        <v>160</v>
      </c>
      <c r="D116" s="174"/>
      <c r="E116" s="174"/>
      <c r="F116" s="174"/>
      <c r="G116" s="174"/>
      <c r="H116" s="174"/>
      <c r="I116" s="153">
        <v>0</v>
      </c>
      <c r="J116" s="40">
        <f>(($J$129+$J$112+$J$113)/(1-($I$115+$I$116+$I$117))*I116)</f>
        <v>0</v>
      </c>
      <c r="K116" s="44"/>
      <c r="L116" s="44"/>
      <c r="M116" s="3"/>
      <c r="N116" s="3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4.25" customHeight="1">
      <c r="A117" s="28"/>
      <c r="B117" s="39" t="s">
        <v>161</v>
      </c>
      <c r="C117" s="174" t="s">
        <v>162</v>
      </c>
      <c r="D117" s="174"/>
      <c r="E117" s="174"/>
      <c r="F117" s="174"/>
      <c r="G117" s="174"/>
      <c r="H117" s="174"/>
      <c r="I117" s="41">
        <v>0.03</v>
      </c>
      <c r="J117" s="40">
        <f>(($J$129+$J$112+$J$113)/(1-($I$115+$I$116+$I$117))*I117)</f>
        <v>103.95524917191921</v>
      </c>
      <c r="K117" s="44"/>
      <c r="L117" s="44"/>
      <c r="M117" s="3"/>
      <c r="N117" s="3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4.25" customHeight="1">
      <c r="A118" s="28"/>
      <c r="B118" s="39" t="s">
        <v>51</v>
      </c>
      <c r="C118" s="174" t="s">
        <v>150</v>
      </c>
      <c r="D118" s="174"/>
      <c r="E118" s="174"/>
      <c r="F118" s="174"/>
      <c r="G118" s="174"/>
      <c r="H118" s="174"/>
      <c r="I118" s="41"/>
      <c r="J118" s="40"/>
      <c r="K118" s="44"/>
      <c r="L118" s="44"/>
      <c r="M118" s="3"/>
      <c r="N118" s="3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4.25" customHeight="1">
      <c r="A119" s="28"/>
      <c r="B119" s="170" t="s">
        <v>163</v>
      </c>
      <c r="C119" s="170"/>
      <c r="D119" s="170"/>
      <c r="E119" s="170"/>
      <c r="F119" s="170"/>
      <c r="G119" s="170"/>
      <c r="H119" s="170"/>
      <c r="I119" s="73">
        <f>SUM(I112:I118)</f>
        <v>0.03</v>
      </c>
      <c r="J119" s="43">
        <f>(SUM(J112:J118))</f>
        <v>103.95524917191921</v>
      </c>
      <c r="K119" s="44"/>
      <c r="L119" s="3"/>
      <c r="M119" s="3"/>
      <c r="N119" s="3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4.25" customHeight="1">
      <c r="A120" s="3"/>
      <c r="B120" s="45"/>
      <c r="C120" s="45"/>
      <c r="D120" s="45"/>
      <c r="E120" s="45"/>
      <c r="F120" s="45"/>
      <c r="G120" s="45"/>
      <c r="H120" s="45"/>
      <c r="I120" s="74"/>
      <c r="J120" s="47"/>
      <c r="K120" s="44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45"/>
      <c r="C121" s="45"/>
      <c r="D121" s="45"/>
      <c r="E121" s="45"/>
      <c r="F121" s="45"/>
      <c r="G121" s="45"/>
      <c r="H121" s="45"/>
      <c r="I121" s="74"/>
      <c r="J121" s="47"/>
      <c r="K121" s="44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28"/>
      <c r="B122" s="173" t="s">
        <v>164</v>
      </c>
      <c r="C122" s="173"/>
      <c r="D122" s="173"/>
      <c r="E122" s="173"/>
      <c r="F122" s="173"/>
      <c r="G122" s="173"/>
      <c r="H122" s="173"/>
      <c r="I122" s="173"/>
      <c r="J122" s="173"/>
      <c r="K122" s="3"/>
      <c r="L122" s="3"/>
      <c r="M122" s="3"/>
      <c r="N122" s="3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4.25" customHeight="1">
      <c r="A123" s="28"/>
      <c r="B123" s="170" t="s">
        <v>165</v>
      </c>
      <c r="C123" s="170"/>
      <c r="D123" s="170"/>
      <c r="E123" s="170"/>
      <c r="F123" s="170"/>
      <c r="G123" s="170"/>
      <c r="H123" s="170"/>
      <c r="I123" s="170"/>
      <c r="J123" s="39" t="s">
        <v>71</v>
      </c>
      <c r="K123" s="3"/>
      <c r="L123" s="3"/>
      <c r="M123" s="3"/>
      <c r="N123" s="3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4.25" customHeight="1">
      <c r="A124" s="28"/>
      <c r="B124" s="39" t="s">
        <v>44</v>
      </c>
      <c r="C124" s="174" t="str">
        <f>B21</f>
        <v>MÓDULO 1 - COMPOSIÇÃO DA REMUNERAÇÃO</v>
      </c>
      <c r="D124" s="174"/>
      <c r="E124" s="174"/>
      <c r="F124" s="174"/>
      <c r="G124" s="174"/>
      <c r="H124" s="174"/>
      <c r="I124" s="174"/>
      <c r="J124" s="40">
        <f>J28</f>
        <v>1806.57</v>
      </c>
      <c r="K124" s="44"/>
      <c r="L124" s="44"/>
      <c r="M124" s="3"/>
      <c r="N124" s="3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2.75" customHeight="1">
      <c r="A125" s="28"/>
      <c r="B125" s="39" t="s">
        <v>46</v>
      </c>
      <c r="C125" s="174" t="str">
        <f>B31</f>
        <v>MÓDULO 2 – ENCARGOS E BENEFÍCIOS ANUAIS, MENSAIS E DIÁRIOS</v>
      </c>
      <c r="D125" s="174"/>
      <c r="E125" s="174"/>
      <c r="F125" s="174"/>
      <c r="G125" s="174"/>
      <c r="H125" s="174"/>
      <c r="I125" s="174"/>
      <c r="J125" s="40">
        <f>J64</f>
        <v>1377.2357550000002</v>
      </c>
      <c r="K125" s="3"/>
      <c r="L125" s="44"/>
      <c r="M125" s="3"/>
      <c r="N125" s="3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4.25" customHeight="1">
      <c r="A126" s="28"/>
      <c r="B126" s="39" t="s">
        <v>49</v>
      </c>
      <c r="C126" s="174" t="str">
        <f>B67</f>
        <v>MÓDULO 3 – PROVISÃO PARA RESCISÃO</v>
      </c>
      <c r="D126" s="174"/>
      <c r="E126" s="174"/>
      <c r="F126" s="174"/>
      <c r="G126" s="174"/>
      <c r="H126" s="174"/>
      <c r="I126" s="174"/>
      <c r="J126" s="40">
        <f>J75</f>
        <v>112.94073449999999</v>
      </c>
      <c r="K126" s="3"/>
      <c r="L126" s="44"/>
      <c r="M126" s="3"/>
      <c r="N126" s="3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4.25" customHeight="1">
      <c r="A127" s="28"/>
      <c r="B127" s="39" t="s">
        <v>51</v>
      </c>
      <c r="C127" s="174" t="str">
        <f>B78</f>
        <v>MÓDULO 4 – CUSTO DE REPOSIÇÃO DO PROFISSIONAL AUSENTE</v>
      </c>
      <c r="D127" s="174"/>
      <c r="E127" s="174"/>
      <c r="F127" s="174"/>
      <c r="G127" s="174"/>
      <c r="H127" s="174"/>
      <c r="I127" s="174"/>
      <c r="J127" s="40">
        <f>J98</f>
        <v>64.473233725387672</v>
      </c>
      <c r="K127" s="3"/>
      <c r="L127" s="44"/>
      <c r="M127" s="3"/>
      <c r="N127" s="3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4.25" customHeight="1">
      <c r="A128" s="28"/>
      <c r="B128" s="39" t="s">
        <v>76</v>
      </c>
      <c r="C128" s="174" t="str">
        <f>B101</f>
        <v>MÓDULO 5 – INSUMOS DIVERSOS</v>
      </c>
      <c r="D128" s="174"/>
      <c r="E128" s="174"/>
      <c r="F128" s="174"/>
      <c r="G128" s="174"/>
      <c r="H128" s="174"/>
      <c r="I128" s="174"/>
      <c r="J128" s="40">
        <f>J107</f>
        <v>0</v>
      </c>
      <c r="K128" s="3"/>
      <c r="L128" s="44"/>
      <c r="M128" s="3"/>
      <c r="N128" s="3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4.25" customHeight="1">
      <c r="A129" s="28"/>
      <c r="B129" s="39"/>
      <c r="C129" s="170" t="s">
        <v>166</v>
      </c>
      <c r="D129" s="170"/>
      <c r="E129" s="170"/>
      <c r="F129" s="170"/>
      <c r="G129" s="170"/>
      <c r="H129" s="170"/>
      <c r="I129" s="170"/>
      <c r="J129" s="43">
        <f>(SUM(J124:J128))</f>
        <v>3361.219723225388</v>
      </c>
      <c r="K129" s="3"/>
      <c r="L129" s="44"/>
      <c r="M129" s="3"/>
      <c r="N129" s="3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2.75" customHeight="1">
      <c r="A130" s="28"/>
      <c r="B130" s="39" t="s">
        <v>92</v>
      </c>
      <c r="C130" s="174" t="str">
        <f>B110</f>
        <v>MÓDULO 6 – CUSTOS INDIRETOS, TRIBUTOS E LUCRO</v>
      </c>
      <c r="D130" s="174"/>
      <c r="E130" s="174"/>
      <c r="F130" s="174"/>
      <c r="G130" s="174"/>
      <c r="H130" s="174"/>
      <c r="I130" s="174"/>
      <c r="J130" s="40">
        <f>J119</f>
        <v>103.95524917191921</v>
      </c>
      <c r="K130" s="3"/>
      <c r="L130" s="3"/>
      <c r="M130" s="3"/>
      <c r="N130" s="3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4.25" customHeight="1">
      <c r="A131" s="28"/>
      <c r="B131" s="170" t="s">
        <v>167</v>
      </c>
      <c r="C131" s="170"/>
      <c r="D131" s="170"/>
      <c r="E131" s="170"/>
      <c r="F131" s="170"/>
      <c r="G131" s="170"/>
      <c r="H131" s="170"/>
      <c r="I131" s="170"/>
      <c r="J131" s="43">
        <f>(SUM(J129:J130))</f>
        <v>3465.1749723973071</v>
      </c>
      <c r="K131" s="3"/>
      <c r="L131" s="3"/>
      <c r="M131" s="3"/>
      <c r="N131" s="3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4.25" customHeight="1">
      <c r="A132" s="28"/>
      <c r="B132" s="39"/>
      <c r="C132" s="171" t="s">
        <v>168</v>
      </c>
      <c r="D132" s="171"/>
      <c r="E132" s="171"/>
      <c r="F132" s="171"/>
      <c r="G132" s="171"/>
      <c r="H132" s="171"/>
      <c r="I132" s="39">
        <f>F10</f>
        <v>1</v>
      </c>
      <c r="J132" s="43">
        <f>J131*I132</f>
        <v>3465.1749723973071</v>
      </c>
      <c r="K132" s="3"/>
      <c r="L132" s="3"/>
      <c r="M132" s="3"/>
      <c r="N132" s="3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4.25" customHeight="1">
      <c r="A133" s="28"/>
      <c r="B133" s="31"/>
      <c r="C133" s="31"/>
      <c r="D133" s="31"/>
      <c r="E133" s="31"/>
      <c r="F133" s="31"/>
      <c r="G133" s="31"/>
      <c r="H133" s="31"/>
      <c r="I133" s="31"/>
      <c r="J133" s="75" t="s">
        <v>169</v>
      </c>
      <c r="K133" s="44"/>
      <c r="L133" s="44"/>
      <c r="M133" s="44"/>
      <c r="N133" s="3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2.75" customHeight="1">
      <c r="A134" s="28"/>
      <c r="B134" s="31"/>
      <c r="C134" s="31"/>
      <c r="D134" s="31"/>
      <c r="E134" s="31"/>
      <c r="F134" s="31"/>
      <c r="G134" s="31"/>
      <c r="H134" s="31"/>
      <c r="I134" s="45"/>
      <c r="J134" s="46">
        <f>J131/J28</f>
        <v>1.9180961559182912</v>
      </c>
      <c r="K134" s="44"/>
      <c r="L134" s="3"/>
      <c r="M134" s="3"/>
      <c r="N134" s="3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51" customHeight="1">
      <c r="A135" s="28"/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3"/>
      <c r="M135" s="44"/>
      <c r="N135" s="3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2.75" customHeight="1">
      <c r="A136" s="28"/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3"/>
      <c r="M136" s="3"/>
      <c r="N136" s="3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4.25" customHeight="1">
      <c r="A137" s="28"/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3"/>
      <c r="M137" s="3"/>
      <c r="N137" s="3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4.25" customHeight="1">
      <c r="A138" s="28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3"/>
      <c r="M138" s="3"/>
      <c r="N138" s="3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4.25" customHeight="1">
      <c r="A139" s="28"/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3"/>
      <c r="M139" s="3"/>
      <c r="N139" s="3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4.25" customHeight="1">
      <c r="A140" s="28"/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3"/>
      <c r="M140" s="3"/>
      <c r="N140" s="3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4.25" customHeight="1">
      <c r="A141" s="28"/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3"/>
      <c r="M141" s="3"/>
      <c r="N141" s="3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4.25" customHeight="1">
      <c r="A142" s="28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3"/>
      <c r="M142" s="3"/>
      <c r="N142" s="3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4.25" customHeight="1">
      <c r="A143" s="28"/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3"/>
      <c r="M143" s="3"/>
      <c r="N143" s="3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4.25" customHeight="1">
      <c r="A144" s="28"/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3"/>
      <c r="M144" s="3"/>
      <c r="N144" s="3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4.25" customHeight="1">
      <c r="A145" s="28"/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3"/>
      <c r="M145" s="3"/>
      <c r="N145" s="3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4.25" customHeight="1">
      <c r="A146" s="28"/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3"/>
      <c r="M146" s="3"/>
      <c r="N146" s="3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4.25" customHeight="1">
      <c r="A147" s="28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3"/>
      <c r="M147" s="3"/>
      <c r="N147" s="3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4.25" customHeight="1">
      <c r="A148" s="28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3"/>
      <c r="M148" s="3"/>
      <c r="N148" s="3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4.25" customHeight="1">
      <c r="A149" s="28"/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4.25" customHeight="1">
      <c r="A150" s="28"/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4.2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4.2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4.2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4.2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4.2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4.2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4.2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4.2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4.2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4.2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4.2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4.2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4.2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4.2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4.2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4.2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4.2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4.2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4.2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4.2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4.2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4.2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4.2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4.2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4.2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4.2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4.2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4.2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4.2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4.2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4.2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4.2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4.2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4.2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4.2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4.2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4.2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4.2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4.2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4.2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4.2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4.2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4.2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4.2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4.2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4.2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4.2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4.2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4.2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4.2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4.2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4.2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4.2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4.2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4.2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4.2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4.2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4.2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4.2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4.2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4.2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4.2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4.2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4.2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4.2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4.2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4.2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4.2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4.2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4.2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4.2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4.2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4.2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4.2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4.2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4.2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4.2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4.2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4.2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4.2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4.2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4.2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4.2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4.2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4.2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4.2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4.2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4.2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4.2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4.2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4.2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4.2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4.2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4.2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4.2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4.2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4.2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4.2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4.2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4.2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4.2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4.2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4.2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4.2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4.2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4.2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4.2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4.2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4.2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4.2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4.2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4.2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4.2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4.2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4.2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4.2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4.2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4.2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4.2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4.2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4.2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4.2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4.2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4.2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4.2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4.2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4.2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4.2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4.2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4.2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4.2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4.2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4.2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4.2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4.2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4.2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4.2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4.2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4.2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4.2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4.2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4.2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4.2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4.2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4.2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4.2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4.2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4.2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4.2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4.2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4.2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4.2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4.2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4.2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4.2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4.2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4.2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4.2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4.2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4.2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4.2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4.2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4.2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4.2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4.2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4.2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4.2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4.2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4.2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4.2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4.2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4.2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4.2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4.2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4.2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4.2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4.2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4.2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4.2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4.2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4.2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4.2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4.2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4.2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2.7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2.7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2.7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2.7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2.7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2.7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2.7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2.7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2.7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2.7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2.7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2.7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2.7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2.7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2.7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2.7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2.7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2.7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2.7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2.7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2.7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2.7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2.7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2.7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2.7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2.7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2.7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2.7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2.7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2.7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2.7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2.7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2.7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2.7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2.7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2.7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2.7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2.7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2.7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2.7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2.7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2.7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2.7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2.7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2.7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2.7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2.7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2.7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2.7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2.7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2.7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2.7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2.7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2.7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2.7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2.7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2.7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2.7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2.7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2.7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2.7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2.7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2.7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2.7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2.7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2.7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2.7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2.7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2.7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2.7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2.7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2.7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2.7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2.7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2.7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2.7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2.7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2.7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2.7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2.7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2.7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2.7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2.7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2.7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2.7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2.7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2.7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2.7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2.7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2.7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2.7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2.7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2.7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2.7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2.7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2.7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2.7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2.7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2.7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2.7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2.7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2.7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2.7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2.7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2.7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2.7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2.7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2.7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2.7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2.7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2.7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2.7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2.7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2.7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2.7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2.7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2.7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2.7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2.7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2.7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2.7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2.7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2.7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2.7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2.7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2.7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2.7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2.7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2.7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2.7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2.7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2.7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2.7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2.7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2.7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2.7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2.7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2.7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2.7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2.7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2.7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2.7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2.7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2.7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2.7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2.7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2.7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2.7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2.7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2.7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2.7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2.7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2.7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2.7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2.7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2.7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2.7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2.7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2.7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2.7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2.7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2.7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2.7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2.7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2.7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2.7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2.7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2.7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2.7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2.7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2.7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2.7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2.7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2.7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2.7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2.7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2.7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2.7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2.7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2.7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2.7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2.7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2.7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2.7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2.7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2.7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2.7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2.7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2.7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2.7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2.7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2.7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2.7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2.7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2.7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2.7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2.7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2.7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2.7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2.7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2.7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2.7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2.7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2.7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2.7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2.7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2.7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2.7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2.7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2.7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2.7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2.7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2.7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2.7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2.7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2.7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2.7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2.7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2.7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2.7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2.7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2.7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2.7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2.7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2.7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2.7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2.7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2.7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2.7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2.7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2.7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2.7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2.7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2.7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2.7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2.7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2.7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2.7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2.7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2.7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2.7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2.7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2.7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2.7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2.7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2.7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2.7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2.7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2.7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2.7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2.7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2.7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2.7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2.7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2.7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2.7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2.7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2.7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2.7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2.7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2.7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2.7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2.7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2.7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2.7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2.7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2.7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2.7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2.7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2.7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2.7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2.7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2.7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2.7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2.7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2.7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2.7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2.7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2.7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2.7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2.7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2.7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2.7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2.7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2.7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2.7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2.7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2.7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2.7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2.7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2.7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2.7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2.7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2.7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2.7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2.7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2.7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2.7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2.7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2.7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2.7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2.7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2.7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2.7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2.7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2.7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2.7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2.7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2.7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2.7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2.7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2.7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2.7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2.7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2.7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2.7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2.7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2.7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2.7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2.7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2.7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2.7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2.7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2.7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2.7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2.7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2.7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2.7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2.7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2.7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2.7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2.7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2.7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2.7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2.7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2.7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2.7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2.7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2.7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2.7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2.7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2.7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2.7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2.7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2.7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2.7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2.7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2.7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2.7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2.7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2.7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2.7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2.7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2.7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2.7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2.7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2.7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2.7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2.7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2.7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2.7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2.7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2.7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2.7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2.7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2.7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2.7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2.7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2.7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2.7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2.7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2.7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2.7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2.7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2.7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2.7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2.7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2.7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2.7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2.7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2.7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2.7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2.7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2.7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2.7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2.7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2.7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2.7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2.7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2.7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2.7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2.7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2.7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2.7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2.7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2.7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2.7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2.7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2.7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2.7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2.7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2.7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2.7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2.7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2.7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2.7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2.7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2.7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2.7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2.7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2.7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2.7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2.7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2.7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2.7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2.7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2.7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2.7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2.7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2.7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2.7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2.7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2.7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2.7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2.7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2.7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2.7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2.7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2.7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2.7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2.7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2.7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2.7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2.7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2.7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2.7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2.7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2.7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2.7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2.7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2.7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2.7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2.7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2.7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2.7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2.7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2.7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2.7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2.7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2.7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2.7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2.7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2.7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2.7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2.7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2.7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2.7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2.7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2.7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2.7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2.7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2.7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2.7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2.7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2.7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2.7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2.7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2.7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2.7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2.7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2.7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2.7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2.7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2.7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2.7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2.7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2.7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2.7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2.7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2.7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2.7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2.7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2.7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2.7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2.7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2.7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2.7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2.7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2.7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2.7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2.7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2.7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2.7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2.7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2.7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2.7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2.7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2.7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2.7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2.7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2.7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2.7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2.7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2.7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2.7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2.7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2.7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2.7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2.7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2.7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2.7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2.7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2.7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2.7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2.7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2.7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2.7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2.7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2.7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2.7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2.7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2.7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2.7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2.7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2.7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2.7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2.7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2.7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2.7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2.7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2.7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2.7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2.7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2.7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2.7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2.7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2.7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2.7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2.7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2.7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2.7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2.7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2.7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2.7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2.7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2.7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2.7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2.7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2.7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2.7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2.7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2.7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2.7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2.7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2.7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2.7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2.7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2.7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2.7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2.7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2.7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2.7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2.7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2.7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2.7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2.7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2.7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2.7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2.7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2.7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2.7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2.7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2.7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2.7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2.7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2.7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2.7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2.7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2.7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2.7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2.7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2.7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2.7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2.7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2.7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2.7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2.7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2.7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2.7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2.7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2.7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2.7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2.7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2.7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2.7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2.7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2.7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2.7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2.7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2.7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2.7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2.7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2.7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2.7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2.7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2.7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2.7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2.7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2.7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2.7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2.7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2.7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2.7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2.7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2.7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2.7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2.7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2.7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2.7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2.7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2.7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2.7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2.7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2.7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2.7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2.7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2.7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2.7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2.7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2.7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2.7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2.7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2.7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2.7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2.7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2.7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2.7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2.7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2.7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2.7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2.7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2.7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2.7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2.7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2.7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2.7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2.7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2.7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2.7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2.7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2.7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2.7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2.7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2.7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2.7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2.7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2.75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2.75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2.75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2.75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2.75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2.75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2.75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2.75" customHeight="1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2.75" customHeight="1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2.75" customHeight="1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sheetProtection password="C59B" sheet="1" objects="1" scenarios="1"/>
  <mergeCells count="123">
    <mergeCell ref="E1:F1"/>
    <mergeCell ref="H1:J1"/>
    <mergeCell ref="B2:J2"/>
    <mergeCell ref="C3:I3"/>
    <mergeCell ref="C4:I4"/>
    <mergeCell ref="C5:I5"/>
    <mergeCell ref="C6:I6"/>
    <mergeCell ref="B8:J8"/>
    <mergeCell ref="B9:D9"/>
    <mergeCell ref="F9:J9"/>
    <mergeCell ref="B10:D10"/>
    <mergeCell ref="F10:J10"/>
    <mergeCell ref="B12:J12"/>
    <mergeCell ref="C13:I13"/>
    <mergeCell ref="C14:I14"/>
    <mergeCell ref="C15:I15"/>
    <mergeCell ref="C16:I16"/>
    <mergeCell ref="C17:I17"/>
    <mergeCell ref="C18:I18"/>
    <mergeCell ref="B19:J19"/>
    <mergeCell ref="B21:J21"/>
    <mergeCell ref="C22:H22"/>
    <mergeCell ref="C23:H23"/>
    <mergeCell ref="C24:H24"/>
    <mergeCell ref="C25:H25"/>
    <mergeCell ref="C26:H26"/>
    <mergeCell ref="C27:H27"/>
    <mergeCell ref="B28:I28"/>
    <mergeCell ref="B31:J31"/>
    <mergeCell ref="B32:H32"/>
    <mergeCell ref="B33:I33"/>
    <mergeCell ref="C34:H34"/>
    <mergeCell ref="C35:H35"/>
    <mergeCell ref="B36:H36"/>
    <mergeCell ref="B38:H38"/>
    <mergeCell ref="B39:I39"/>
    <mergeCell ref="C40:H40"/>
    <mergeCell ref="C41:H41"/>
    <mergeCell ref="C42:H42"/>
    <mergeCell ref="C43:H43"/>
    <mergeCell ref="C44:H44"/>
    <mergeCell ref="C45:H45"/>
    <mergeCell ref="C46:H46"/>
    <mergeCell ref="C47:H47"/>
    <mergeCell ref="B48:H48"/>
    <mergeCell ref="B50:H50"/>
    <mergeCell ref="C51:H51"/>
    <mergeCell ref="C52:H52"/>
    <mergeCell ref="K52:L52"/>
    <mergeCell ref="C53:H53"/>
    <mergeCell ref="C54:H54"/>
    <mergeCell ref="K54:L54"/>
    <mergeCell ref="C55:H55"/>
    <mergeCell ref="C56:H56"/>
    <mergeCell ref="K56:L56"/>
    <mergeCell ref="B57:I57"/>
    <mergeCell ref="B59:J59"/>
    <mergeCell ref="B60:I60"/>
    <mergeCell ref="C61:I61"/>
    <mergeCell ref="C62:I62"/>
    <mergeCell ref="C63:I63"/>
    <mergeCell ref="B64:I64"/>
    <mergeCell ref="B65:J65"/>
    <mergeCell ref="B67:J67"/>
    <mergeCell ref="C68:H68"/>
    <mergeCell ref="B69:I69"/>
    <mergeCell ref="C70:H70"/>
    <mergeCell ref="C71:H71"/>
    <mergeCell ref="C72:H72"/>
    <mergeCell ref="C73:H73"/>
    <mergeCell ref="C74:H74"/>
    <mergeCell ref="B75:H75"/>
    <mergeCell ref="B76:J76"/>
    <mergeCell ref="B78:J78"/>
    <mergeCell ref="B79:H79"/>
    <mergeCell ref="B80:I80"/>
    <mergeCell ref="C81:H81"/>
    <mergeCell ref="C82:H82"/>
    <mergeCell ref="C83:H83"/>
    <mergeCell ref="C84:H84"/>
    <mergeCell ref="C85:H85"/>
    <mergeCell ref="C86:H86"/>
    <mergeCell ref="B87:H87"/>
    <mergeCell ref="B88:J88"/>
    <mergeCell ref="B89:H89"/>
    <mergeCell ref="B90:I90"/>
    <mergeCell ref="C91:H91"/>
    <mergeCell ref="B92:H92"/>
    <mergeCell ref="B94:J94"/>
    <mergeCell ref="B95:I95"/>
    <mergeCell ref="C96:I96"/>
    <mergeCell ref="C97:I97"/>
    <mergeCell ref="B98:I98"/>
    <mergeCell ref="B101:J101"/>
    <mergeCell ref="C102:H102"/>
    <mergeCell ref="C103:H103"/>
    <mergeCell ref="C104:H104"/>
    <mergeCell ref="C105:H105"/>
    <mergeCell ref="C106:H106"/>
    <mergeCell ref="B107:H107"/>
    <mergeCell ref="B108:J108"/>
    <mergeCell ref="B110:J110"/>
    <mergeCell ref="C111:H111"/>
    <mergeCell ref="C112:H112"/>
    <mergeCell ref="C113:H113"/>
    <mergeCell ref="C114:H114"/>
    <mergeCell ref="C115:H115"/>
    <mergeCell ref="C116:H116"/>
    <mergeCell ref="C117:H117"/>
    <mergeCell ref="C129:I129"/>
    <mergeCell ref="C130:I130"/>
    <mergeCell ref="B131:I131"/>
    <mergeCell ref="C132:H132"/>
    <mergeCell ref="B135:K150"/>
    <mergeCell ref="C118:H118"/>
    <mergeCell ref="B119:H119"/>
    <mergeCell ref="B122:J122"/>
    <mergeCell ref="B123:I123"/>
    <mergeCell ref="C124:I124"/>
    <mergeCell ref="C125:I125"/>
    <mergeCell ref="C126:I126"/>
    <mergeCell ref="C127:I127"/>
    <mergeCell ref="C128:I128"/>
  </mergeCells>
  <printOptions horizontalCentered="1"/>
  <pageMargins left="0.70866141732283472" right="0.70866141732283472" top="0.74803149606299213" bottom="0.74803149606299213" header="0" footer="0"/>
  <pageSetup paperSize="9" scale="75" firstPageNumber="0" orientation="landscape" horizontalDpi="300" verticalDpi="300" r:id="rId1"/>
  <headerFooter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000"/>
  <sheetViews>
    <sheetView topLeftCell="A106" workbookViewId="0">
      <selection activeCell="C113" sqref="C113:H113"/>
    </sheetView>
  </sheetViews>
  <sheetFormatPr defaultRowHeight="12.75"/>
  <cols>
    <col min="1" max="1" width="1.42578125" style="79" customWidth="1"/>
    <col min="2" max="2" width="8.42578125" style="79" customWidth="1"/>
    <col min="3" max="3" width="13.42578125" style="79" customWidth="1"/>
    <col min="4" max="4" width="24" style="79" customWidth="1"/>
    <col min="5" max="5" width="17.42578125" style="79" customWidth="1"/>
    <col min="6" max="6" width="26" style="79" customWidth="1"/>
    <col min="7" max="7" width="10.5703125" style="79" customWidth="1"/>
    <col min="8" max="8" width="12.85546875" style="79" customWidth="1"/>
    <col min="9" max="9" width="9.140625" style="79"/>
    <col min="10" max="10" width="21.140625" style="79" customWidth="1"/>
    <col min="11" max="11" width="25.7109375" style="79" customWidth="1"/>
    <col min="12" max="12" width="17.7109375" style="79" customWidth="1"/>
    <col min="13" max="13" width="18" style="79" customWidth="1"/>
    <col min="14" max="14" width="17.5703125" style="79" customWidth="1"/>
    <col min="15" max="26" width="7.85546875" style="79" customWidth="1"/>
    <col min="27" max="27" width="14.28515625" style="79" customWidth="1"/>
    <col min="28" max="1025" width="14.42578125" style="79" customWidth="1"/>
    <col min="1026" max="16384" width="9.140625" style="79"/>
  </cols>
  <sheetData>
    <row r="1" spans="1:27" ht="16.5" customHeight="1">
      <c r="A1" s="81"/>
      <c r="B1" s="82"/>
      <c r="C1" s="82"/>
      <c r="D1" s="82"/>
      <c r="E1" s="189"/>
      <c r="F1" s="189"/>
      <c r="G1" s="82"/>
      <c r="H1" s="189"/>
      <c r="I1" s="189"/>
      <c r="J1" s="189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27"/>
    </row>
    <row r="2" spans="1:27" ht="16.5" customHeight="1">
      <c r="A2" s="81"/>
      <c r="B2" s="187" t="s">
        <v>43</v>
      </c>
      <c r="C2" s="187"/>
      <c r="D2" s="187"/>
      <c r="E2" s="187"/>
      <c r="F2" s="187"/>
      <c r="G2" s="187"/>
      <c r="H2" s="187"/>
      <c r="I2" s="187"/>
      <c r="J2" s="187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27"/>
    </row>
    <row r="3" spans="1:27" ht="16.5" customHeight="1">
      <c r="A3" s="81"/>
      <c r="B3" s="83" t="s">
        <v>44</v>
      </c>
      <c r="C3" s="186" t="s">
        <v>45</v>
      </c>
      <c r="D3" s="186"/>
      <c r="E3" s="186"/>
      <c r="F3" s="186"/>
      <c r="G3" s="186"/>
      <c r="H3" s="186"/>
      <c r="I3" s="186"/>
      <c r="J3" s="157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27"/>
    </row>
    <row r="4" spans="1:27" ht="16.5" customHeight="1">
      <c r="A4" s="81"/>
      <c r="B4" s="83" t="s">
        <v>46</v>
      </c>
      <c r="C4" s="186" t="s">
        <v>47</v>
      </c>
      <c r="D4" s="186"/>
      <c r="E4" s="186"/>
      <c r="F4" s="186"/>
      <c r="G4" s="186"/>
      <c r="H4" s="186"/>
      <c r="I4" s="186"/>
      <c r="J4" s="83" t="s">
        <v>48</v>
      </c>
      <c r="K4" s="84"/>
      <c r="L4" s="84"/>
      <c r="M4" s="84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27"/>
    </row>
    <row r="5" spans="1:27" ht="16.5" customHeight="1">
      <c r="A5" s="81"/>
      <c r="B5" s="83" t="s">
        <v>49</v>
      </c>
      <c r="C5" s="186" t="s">
        <v>50</v>
      </c>
      <c r="D5" s="186"/>
      <c r="E5" s="186"/>
      <c r="F5" s="186"/>
      <c r="G5" s="186"/>
      <c r="H5" s="186"/>
      <c r="I5" s="186"/>
      <c r="J5" s="83">
        <v>2021</v>
      </c>
      <c r="K5" s="84"/>
      <c r="L5" s="84"/>
      <c r="M5" s="84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27"/>
    </row>
    <row r="6" spans="1:27" ht="16.5" customHeight="1">
      <c r="A6" s="81"/>
      <c r="B6" s="83" t="s">
        <v>51</v>
      </c>
      <c r="C6" s="186" t="s">
        <v>52</v>
      </c>
      <c r="D6" s="186"/>
      <c r="E6" s="186"/>
      <c r="F6" s="186"/>
      <c r="G6" s="186"/>
      <c r="H6" s="186"/>
      <c r="I6" s="186"/>
      <c r="J6" s="83">
        <v>12</v>
      </c>
      <c r="K6" s="84"/>
      <c r="L6" s="84"/>
      <c r="M6" s="84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27"/>
    </row>
    <row r="7" spans="1:27" ht="16.5" customHeight="1">
      <c r="A7" s="81"/>
      <c r="B7" s="85"/>
      <c r="C7" s="85"/>
      <c r="D7" s="85"/>
      <c r="E7" s="85"/>
      <c r="F7" s="85"/>
      <c r="G7" s="85"/>
      <c r="H7" s="85"/>
      <c r="I7" s="85"/>
      <c r="J7" s="86">
        <v>15.22</v>
      </c>
      <c r="K7" s="84"/>
      <c r="L7" s="84"/>
      <c r="M7" s="84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27"/>
    </row>
    <row r="8" spans="1:27" ht="12.75" customHeight="1">
      <c r="A8" s="81"/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84"/>
      <c r="L8" s="84"/>
      <c r="M8" s="84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27"/>
    </row>
    <row r="9" spans="1:27" ht="12.75" customHeight="1">
      <c r="A9" s="81"/>
      <c r="B9" s="186" t="s">
        <v>54</v>
      </c>
      <c r="C9" s="186"/>
      <c r="D9" s="186" t="s">
        <v>55</v>
      </c>
      <c r="E9" s="186"/>
      <c r="F9" s="186" t="s">
        <v>56</v>
      </c>
      <c r="G9" s="186"/>
      <c r="H9" s="186"/>
      <c r="I9" s="186"/>
      <c r="J9" s="186"/>
      <c r="K9" s="84"/>
      <c r="L9" s="84"/>
      <c r="M9" s="84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27"/>
    </row>
    <row r="10" spans="1:27" ht="12.75" customHeight="1">
      <c r="A10" s="81"/>
      <c r="B10" s="188" t="s">
        <v>179</v>
      </c>
      <c r="C10" s="188"/>
      <c r="D10" s="186" t="s">
        <v>180</v>
      </c>
      <c r="E10" s="186"/>
      <c r="F10" s="188"/>
      <c r="G10" s="188"/>
      <c r="H10" s="188"/>
      <c r="I10" s="188"/>
      <c r="J10" s="188"/>
      <c r="K10" s="84"/>
      <c r="L10" s="84"/>
      <c r="M10" s="84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27"/>
    </row>
    <row r="11" spans="1:27" ht="12.75" customHeight="1">
      <c r="A11" s="81"/>
      <c r="B11" s="85"/>
      <c r="C11" s="85"/>
      <c r="D11" s="85"/>
      <c r="E11" s="85"/>
      <c r="F11" s="85"/>
      <c r="G11" s="85"/>
      <c r="H11" s="85"/>
      <c r="I11" s="85"/>
      <c r="J11" s="85"/>
      <c r="K11" s="84"/>
      <c r="L11" s="84"/>
      <c r="M11" s="84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27"/>
    </row>
    <row r="12" spans="1:27" ht="16.5" customHeight="1">
      <c r="A12" s="81"/>
      <c r="B12" s="187" t="s">
        <v>58</v>
      </c>
      <c r="C12" s="187"/>
      <c r="D12" s="187"/>
      <c r="E12" s="187"/>
      <c r="F12" s="187"/>
      <c r="G12" s="187"/>
      <c r="H12" s="187"/>
      <c r="I12" s="187"/>
      <c r="J12" s="187"/>
      <c r="K12" s="84"/>
      <c r="L12" s="84"/>
      <c r="M12" s="84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27"/>
    </row>
    <row r="13" spans="1:27" ht="12.75" customHeight="1">
      <c r="A13" s="81"/>
      <c r="B13" s="83">
        <v>1</v>
      </c>
      <c r="C13" s="186" t="s">
        <v>59</v>
      </c>
      <c r="D13" s="186"/>
      <c r="E13" s="186"/>
      <c r="F13" s="186"/>
      <c r="G13" s="186"/>
      <c r="H13" s="186"/>
      <c r="I13" s="186"/>
      <c r="J13" s="83"/>
      <c r="K13" s="87"/>
      <c r="L13" s="87"/>
      <c r="M13" s="87"/>
      <c r="N13" s="87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27"/>
    </row>
    <row r="14" spans="1:27" ht="12.75" customHeight="1">
      <c r="A14" s="81"/>
      <c r="B14" s="83">
        <v>2</v>
      </c>
      <c r="C14" s="186" t="s">
        <v>60</v>
      </c>
      <c r="D14" s="186"/>
      <c r="E14" s="186"/>
      <c r="F14" s="186"/>
      <c r="G14" s="186"/>
      <c r="H14" s="186"/>
      <c r="I14" s="186"/>
      <c r="J14" s="88"/>
      <c r="K14" s="87"/>
      <c r="L14" s="87"/>
      <c r="M14" s="87"/>
      <c r="N14" s="87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27"/>
    </row>
    <row r="15" spans="1:27" ht="12.75" customHeight="1">
      <c r="A15" s="81"/>
      <c r="B15" s="83">
        <v>3</v>
      </c>
      <c r="C15" s="186" t="s">
        <v>62</v>
      </c>
      <c r="D15" s="186"/>
      <c r="E15" s="186"/>
      <c r="F15" s="186"/>
      <c r="G15" s="186"/>
      <c r="H15" s="186"/>
      <c r="I15" s="186"/>
      <c r="J15" s="89"/>
      <c r="K15" s="87"/>
      <c r="L15" s="87"/>
      <c r="M15" s="87"/>
      <c r="N15" s="87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27"/>
    </row>
    <row r="16" spans="1:27" ht="24.75" customHeight="1">
      <c r="A16" s="90"/>
      <c r="B16" s="91">
        <v>4</v>
      </c>
      <c r="C16" s="192" t="s">
        <v>63</v>
      </c>
      <c r="D16" s="192"/>
      <c r="E16" s="192"/>
      <c r="F16" s="192"/>
      <c r="G16" s="192"/>
      <c r="H16" s="192"/>
      <c r="I16" s="192"/>
      <c r="J16" s="92"/>
      <c r="K16" s="93"/>
      <c r="L16" s="93"/>
      <c r="M16" s="93"/>
      <c r="N16" s="93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4"/>
    </row>
    <row r="17" spans="1:27" ht="12.75" customHeight="1">
      <c r="A17" s="81"/>
      <c r="B17" s="83">
        <v>5</v>
      </c>
      <c r="C17" s="186" t="s">
        <v>65</v>
      </c>
      <c r="D17" s="186"/>
      <c r="E17" s="186"/>
      <c r="F17" s="186"/>
      <c r="G17" s="186"/>
      <c r="H17" s="186"/>
      <c r="I17" s="186"/>
      <c r="J17" s="83"/>
      <c r="K17" s="95"/>
      <c r="L17" s="87"/>
      <c r="M17" s="87"/>
      <c r="N17" s="87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27"/>
    </row>
    <row r="18" spans="1:27" ht="12.75" customHeight="1">
      <c r="A18" s="81"/>
      <c r="B18" s="83">
        <v>6</v>
      </c>
      <c r="C18" s="186" t="s">
        <v>67</v>
      </c>
      <c r="D18" s="186"/>
      <c r="E18" s="186"/>
      <c r="F18" s="186"/>
      <c r="G18" s="186"/>
      <c r="H18" s="186"/>
      <c r="I18" s="186"/>
      <c r="J18" s="96"/>
      <c r="K18" s="87"/>
      <c r="L18" s="87"/>
      <c r="M18" s="87"/>
      <c r="N18" s="87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27"/>
    </row>
    <row r="19" spans="1:27" ht="16.5" customHeight="1">
      <c r="A19" s="81"/>
      <c r="B19" s="190"/>
      <c r="C19" s="190"/>
      <c r="D19" s="190"/>
      <c r="E19" s="190"/>
      <c r="F19" s="190"/>
      <c r="G19" s="190"/>
      <c r="H19" s="190"/>
      <c r="I19" s="190"/>
      <c r="J19" s="190"/>
      <c r="K19" s="87"/>
      <c r="L19" s="87"/>
      <c r="M19" s="87"/>
      <c r="N19" s="87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27"/>
    </row>
    <row r="20" spans="1:27" ht="16.5" customHeight="1">
      <c r="A20" s="81"/>
      <c r="B20" s="85"/>
      <c r="C20" s="85"/>
      <c r="D20" s="85"/>
      <c r="E20" s="85"/>
      <c r="F20" s="85"/>
      <c r="G20" s="85"/>
      <c r="H20" s="85"/>
      <c r="I20" s="85"/>
      <c r="J20" s="85"/>
      <c r="K20" s="87"/>
      <c r="L20" s="87"/>
      <c r="M20" s="87"/>
      <c r="N20" s="87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27"/>
    </row>
    <row r="21" spans="1:27" ht="16.5" customHeight="1">
      <c r="A21" s="81"/>
      <c r="B21" s="187" t="s">
        <v>68</v>
      </c>
      <c r="C21" s="187"/>
      <c r="D21" s="187"/>
      <c r="E21" s="187"/>
      <c r="F21" s="187"/>
      <c r="G21" s="187"/>
      <c r="H21" s="187"/>
      <c r="I21" s="187"/>
      <c r="J21" s="187"/>
      <c r="K21" s="87"/>
      <c r="L21" s="87"/>
      <c r="M21" s="87"/>
      <c r="N21" s="87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27"/>
    </row>
    <row r="22" spans="1:27" ht="12.75" customHeight="1">
      <c r="A22" s="81"/>
      <c r="B22" s="97">
        <v>1</v>
      </c>
      <c r="C22" s="191" t="s">
        <v>69</v>
      </c>
      <c r="D22" s="191"/>
      <c r="E22" s="191"/>
      <c r="F22" s="191"/>
      <c r="G22" s="191"/>
      <c r="H22" s="191"/>
      <c r="I22" s="97" t="s">
        <v>70</v>
      </c>
      <c r="J22" s="97" t="s">
        <v>71</v>
      </c>
      <c r="K22" s="87"/>
      <c r="L22" s="87"/>
      <c r="M22" s="87"/>
      <c r="N22" s="87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27"/>
    </row>
    <row r="23" spans="1:27" ht="12.75" customHeight="1">
      <c r="A23" s="81"/>
      <c r="B23" s="97" t="s">
        <v>44</v>
      </c>
      <c r="C23" s="186" t="s">
        <v>72</v>
      </c>
      <c r="D23" s="186"/>
      <c r="E23" s="186"/>
      <c r="F23" s="186"/>
      <c r="G23" s="186"/>
      <c r="H23" s="186"/>
      <c r="I23" s="83"/>
      <c r="J23" s="98"/>
      <c r="K23" s="87"/>
      <c r="L23" s="87"/>
      <c r="M23" s="87"/>
      <c r="N23" s="87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27"/>
    </row>
    <row r="24" spans="1:27" ht="12.75" customHeight="1">
      <c r="A24" s="81"/>
      <c r="B24" s="97" t="s">
        <v>46</v>
      </c>
      <c r="C24" s="186" t="s">
        <v>73</v>
      </c>
      <c r="D24" s="186"/>
      <c r="E24" s="186"/>
      <c r="F24" s="186"/>
      <c r="G24" s="186"/>
      <c r="H24" s="186"/>
      <c r="I24" s="99"/>
      <c r="J24" s="98"/>
      <c r="K24" s="87"/>
      <c r="L24" s="87"/>
      <c r="M24" s="87"/>
      <c r="N24" s="87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27"/>
    </row>
    <row r="25" spans="1:27" ht="12.75" customHeight="1">
      <c r="A25" s="81"/>
      <c r="B25" s="97" t="s">
        <v>49</v>
      </c>
      <c r="C25" s="186" t="s">
        <v>74</v>
      </c>
      <c r="D25" s="186"/>
      <c r="E25" s="186"/>
      <c r="F25" s="186"/>
      <c r="G25" s="186"/>
      <c r="H25" s="186"/>
      <c r="I25" s="100"/>
      <c r="J25" s="98"/>
      <c r="K25" s="101"/>
      <c r="L25" s="87"/>
      <c r="M25" s="87"/>
      <c r="N25" s="87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27"/>
    </row>
    <row r="26" spans="1:27" ht="12.75" customHeight="1">
      <c r="A26" s="81"/>
      <c r="B26" s="97" t="s">
        <v>51</v>
      </c>
      <c r="C26" s="186" t="s">
        <v>75</v>
      </c>
      <c r="D26" s="186"/>
      <c r="E26" s="186"/>
      <c r="F26" s="186"/>
      <c r="G26" s="186"/>
      <c r="H26" s="186"/>
      <c r="I26" s="99"/>
      <c r="J26" s="98"/>
      <c r="K26" s="87"/>
      <c r="L26" s="87"/>
      <c r="M26" s="87"/>
      <c r="N26" s="87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27"/>
    </row>
    <row r="27" spans="1:27" ht="12.75" customHeight="1">
      <c r="A27" s="81"/>
      <c r="B27" s="97" t="s">
        <v>76</v>
      </c>
      <c r="C27" s="186" t="s">
        <v>77</v>
      </c>
      <c r="D27" s="186"/>
      <c r="E27" s="186"/>
      <c r="F27" s="186"/>
      <c r="G27" s="186"/>
      <c r="H27" s="186"/>
      <c r="I27" s="99"/>
      <c r="J27" s="98"/>
      <c r="K27" s="87"/>
      <c r="L27" s="87"/>
      <c r="M27" s="87"/>
      <c r="N27" s="87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27"/>
    </row>
    <row r="28" spans="1:27" ht="12.75" customHeight="1">
      <c r="A28" s="81"/>
      <c r="B28" s="191" t="s">
        <v>78</v>
      </c>
      <c r="C28" s="191"/>
      <c r="D28" s="191"/>
      <c r="E28" s="191"/>
      <c r="F28" s="191"/>
      <c r="G28" s="191"/>
      <c r="H28" s="191"/>
      <c r="I28" s="191"/>
      <c r="J28" s="102"/>
      <c r="K28" s="103"/>
      <c r="L28" s="87"/>
      <c r="M28" s="87"/>
      <c r="N28" s="87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27"/>
    </row>
    <row r="29" spans="1:27" ht="14.25" customHeight="1">
      <c r="A29" s="81"/>
      <c r="B29" s="104"/>
      <c r="C29" s="104"/>
      <c r="D29" s="104"/>
      <c r="E29" s="104"/>
      <c r="F29" s="104"/>
      <c r="G29" s="104"/>
      <c r="H29" s="104"/>
      <c r="I29" s="104"/>
      <c r="J29" s="105"/>
      <c r="K29" s="87"/>
      <c r="L29" s="87"/>
      <c r="M29" s="87"/>
      <c r="N29" s="87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27"/>
    </row>
    <row r="30" spans="1:27" ht="14.25" customHeight="1">
      <c r="A30" s="81"/>
      <c r="B30" s="104"/>
      <c r="C30" s="104"/>
      <c r="D30" s="104"/>
      <c r="E30" s="104"/>
      <c r="F30" s="104"/>
      <c r="G30" s="104"/>
      <c r="H30" s="104"/>
      <c r="I30" s="104"/>
      <c r="J30" s="105"/>
      <c r="K30" s="87"/>
      <c r="L30" s="87"/>
      <c r="M30" s="87"/>
      <c r="N30" s="87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27"/>
    </row>
    <row r="31" spans="1:27" ht="12.75" customHeight="1">
      <c r="A31" s="81"/>
      <c r="B31" s="187" t="s">
        <v>79</v>
      </c>
      <c r="C31" s="187"/>
      <c r="D31" s="187"/>
      <c r="E31" s="187"/>
      <c r="F31" s="187"/>
      <c r="G31" s="187"/>
      <c r="H31" s="187"/>
      <c r="I31" s="187"/>
      <c r="J31" s="187"/>
      <c r="K31" s="87"/>
      <c r="L31" s="87"/>
      <c r="M31" s="87"/>
      <c r="N31" s="87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27"/>
    </row>
    <row r="32" spans="1:27" ht="12.75" customHeight="1">
      <c r="A32" s="81"/>
      <c r="B32" s="191" t="s">
        <v>80</v>
      </c>
      <c r="C32" s="191"/>
      <c r="D32" s="191"/>
      <c r="E32" s="191"/>
      <c r="F32" s="191"/>
      <c r="G32" s="191"/>
      <c r="H32" s="191"/>
      <c r="I32" s="97" t="s">
        <v>70</v>
      </c>
      <c r="J32" s="97" t="s">
        <v>71</v>
      </c>
      <c r="K32" s="87"/>
      <c r="L32" s="87"/>
      <c r="M32" s="87"/>
      <c r="N32" s="87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27"/>
    </row>
    <row r="33" spans="1:27" ht="12.75" customHeight="1">
      <c r="A33" s="81"/>
      <c r="B33" s="191" t="s">
        <v>81</v>
      </c>
      <c r="C33" s="191"/>
      <c r="D33" s="191"/>
      <c r="E33" s="191"/>
      <c r="F33" s="191"/>
      <c r="G33" s="191"/>
      <c r="H33" s="191"/>
      <c r="I33" s="191"/>
      <c r="J33" s="106"/>
      <c r="K33" s="87"/>
      <c r="L33" s="87"/>
      <c r="M33" s="87"/>
      <c r="N33" s="87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27"/>
    </row>
    <row r="34" spans="1:27" ht="12.75" customHeight="1">
      <c r="A34" s="81"/>
      <c r="B34" s="97" t="s">
        <v>44</v>
      </c>
      <c r="C34" s="186" t="s">
        <v>82</v>
      </c>
      <c r="D34" s="186"/>
      <c r="E34" s="186"/>
      <c r="F34" s="186"/>
      <c r="G34" s="186"/>
      <c r="H34" s="186"/>
      <c r="I34" s="99"/>
      <c r="J34" s="98"/>
      <c r="K34" s="87"/>
      <c r="L34" s="87"/>
      <c r="M34" s="87"/>
      <c r="N34" s="87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27"/>
    </row>
    <row r="35" spans="1:27" ht="12.75" customHeight="1">
      <c r="A35" s="81"/>
      <c r="B35" s="97" t="s">
        <v>46</v>
      </c>
      <c r="C35" s="186" t="s">
        <v>83</v>
      </c>
      <c r="D35" s="186"/>
      <c r="E35" s="186"/>
      <c r="F35" s="186"/>
      <c r="G35" s="186"/>
      <c r="H35" s="186"/>
      <c r="I35" s="99"/>
      <c r="J35" s="98"/>
      <c r="K35" s="87"/>
      <c r="L35" s="87"/>
      <c r="M35" s="87"/>
      <c r="N35" s="87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27"/>
    </row>
    <row r="36" spans="1:27" ht="14.25" customHeight="1">
      <c r="A36" s="81"/>
      <c r="B36" s="191" t="s">
        <v>84</v>
      </c>
      <c r="C36" s="191"/>
      <c r="D36" s="191"/>
      <c r="E36" s="191"/>
      <c r="F36" s="191"/>
      <c r="G36" s="191"/>
      <c r="H36" s="191"/>
      <c r="I36" s="107">
        <f>I34+I35</f>
        <v>0</v>
      </c>
      <c r="J36" s="102"/>
      <c r="K36" s="103"/>
      <c r="L36" s="87"/>
      <c r="M36" s="87"/>
      <c r="N36" s="87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27"/>
    </row>
    <row r="37" spans="1:27" ht="14.25" customHeight="1">
      <c r="A37" s="81"/>
      <c r="B37" s="108"/>
      <c r="C37" s="109"/>
      <c r="D37" s="109"/>
      <c r="E37" s="109"/>
      <c r="F37" s="109"/>
      <c r="G37" s="109"/>
      <c r="H37" s="109"/>
      <c r="I37" s="110"/>
      <c r="J37" s="111"/>
      <c r="K37" s="87"/>
      <c r="L37" s="87"/>
      <c r="M37" s="87"/>
      <c r="N37" s="87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27"/>
    </row>
    <row r="38" spans="1:27" ht="14.25" customHeight="1">
      <c r="A38" s="81"/>
      <c r="B38" s="191" t="s">
        <v>85</v>
      </c>
      <c r="C38" s="191"/>
      <c r="D38" s="191"/>
      <c r="E38" s="191"/>
      <c r="F38" s="191"/>
      <c r="G38" s="191"/>
      <c r="H38" s="191"/>
      <c r="I38" s="97" t="s">
        <v>70</v>
      </c>
      <c r="J38" s="97" t="s">
        <v>71</v>
      </c>
      <c r="K38" s="87"/>
      <c r="L38" s="87"/>
      <c r="M38" s="87"/>
      <c r="N38" s="87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27"/>
    </row>
    <row r="39" spans="1:27" ht="14.25" customHeight="1">
      <c r="A39" s="81"/>
      <c r="B39" s="191" t="s">
        <v>86</v>
      </c>
      <c r="C39" s="191"/>
      <c r="D39" s="191"/>
      <c r="E39" s="191"/>
      <c r="F39" s="191"/>
      <c r="G39" s="191"/>
      <c r="H39" s="191"/>
      <c r="I39" s="191"/>
      <c r="J39" s="112"/>
      <c r="K39" s="87"/>
      <c r="L39" s="87"/>
      <c r="M39" s="87"/>
      <c r="N39" s="87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27"/>
    </row>
    <row r="40" spans="1:27" ht="14.25" customHeight="1">
      <c r="A40" s="81"/>
      <c r="B40" s="97" t="s">
        <v>44</v>
      </c>
      <c r="C40" s="186" t="s">
        <v>87</v>
      </c>
      <c r="D40" s="186"/>
      <c r="E40" s="186"/>
      <c r="F40" s="186"/>
      <c r="G40" s="186"/>
      <c r="H40" s="186"/>
      <c r="I40" s="99"/>
      <c r="J40" s="98"/>
      <c r="K40" s="87"/>
      <c r="L40" s="87"/>
      <c r="M40" s="87"/>
      <c r="N40" s="87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27"/>
    </row>
    <row r="41" spans="1:27" ht="12.75" customHeight="1">
      <c r="A41" s="81"/>
      <c r="B41" s="97" t="s">
        <v>46</v>
      </c>
      <c r="C41" s="186" t="s">
        <v>88</v>
      </c>
      <c r="D41" s="186"/>
      <c r="E41" s="186"/>
      <c r="F41" s="186"/>
      <c r="G41" s="186"/>
      <c r="H41" s="186"/>
      <c r="I41" s="99"/>
      <c r="J41" s="98"/>
      <c r="K41" s="87"/>
      <c r="L41" s="87"/>
      <c r="M41" s="87"/>
      <c r="N41" s="87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27"/>
    </row>
    <row r="42" spans="1:27" ht="14.25" customHeight="1">
      <c r="A42" s="81"/>
      <c r="B42" s="97" t="s">
        <v>49</v>
      </c>
      <c r="C42" s="186" t="s">
        <v>89</v>
      </c>
      <c r="D42" s="186"/>
      <c r="E42" s="186"/>
      <c r="F42" s="186"/>
      <c r="G42" s="186"/>
      <c r="H42" s="186"/>
      <c r="I42" s="113"/>
      <c r="J42" s="98"/>
      <c r="K42" s="87"/>
      <c r="L42" s="87"/>
      <c r="M42" s="87"/>
      <c r="N42" s="87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27"/>
    </row>
    <row r="43" spans="1:27" ht="12.75" customHeight="1">
      <c r="A43" s="81"/>
      <c r="B43" s="97" t="s">
        <v>51</v>
      </c>
      <c r="C43" s="186" t="s">
        <v>90</v>
      </c>
      <c r="D43" s="186"/>
      <c r="E43" s="186"/>
      <c r="F43" s="186"/>
      <c r="G43" s="186"/>
      <c r="H43" s="186"/>
      <c r="I43" s="99"/>
      <c r="J43" s="98"/>
      <c r="K43" s="87"/>
      <c r="L43" s="87"/>
      <c r="M43" s="87"/>
      <c r="N43" s="87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27"/>
    </row>
    <row r="44" spans="1:27" ht="14.25" customHeight="1">
      <c r="A44" s="81"/>
      <c r="B44" s="97" t="s">
        <v>76</v>
      </c>
      <c r="C44" s="186" t="s">
        <v>91</v>
      </c>
      <c r="D44" s="186"/>
      <c r="E44" s="186"/>
      <c r="F44" s="186"/>
      <c r="G44" s="186"/>
      <c r="H44" s="186"/>
      <c r="I44" s="99"/>
      <c r="J44" s="98"/>
      <c r="K44" s="87"/>
      <c r="L44" s="87"/>
      <c r="M44" s="87"/>
      <c r="N44" s="87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27"/>
    </row>
    <row r="45" spans="1:27" ht="14.25" customHeight="1">
      <c r="A45" s="81"/>
      <c r="B45" s="97" t="s">
        <v>92</v>
      </c>
      <c r="C45" s="186" t="s">
        <v>93</v>
      </c>
      <c r="D45" s="186"/>
      <c r="E45" s="186"/>
      <c r="F45" s="186"/>
      <c r="G45" s="186"/>
      <c r="H45" s="186"/>
      <c r="I45" s="99"/>
      <c r="J45" s="98"/>
      <c r="K45" s="87"/>
      <c r="L45" s="87"/>
      <c r="M45" s="87"/>
      <c r="N45" s="87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27"/>
    </row>
    <row r="46" spans="1:27" ht="14.25" customHeight="1">
      <c r="A46" s="81"/>
      <c r="B46" s="97" t="s">
        <v>94</v>
      </c>
      <c r="C46" s="186" t="s">
        <v>95</v>
      </c>
      <c r="D46" s="186"/>
      <c r="E46" s="186"/>
      <c r="F46" s="186"/>
      <c r="G46" s="186"/>
      <c r="H46" s="186"/>
      <c r="I46" s="99"/>
      <c r="J46" s="98"/>
      <c r="K46" s="87"/>
      <c r="L46" s="87"/>
      <c r="M46" s="87"/>
      <c r="N46" s="87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27"/>
    </row>
    <row r="47" spans="1:27" ht="14.25" customHeight="1">
      <c r="A47" s="81"/>
      <c r="B47" s="97" t="s">
        <v>96</v>
      </c>
      <c r="C47" s="186" t="s">
        <v>97</v>
      </c>
      <c r="D47" s="186"/>
      <c r="E47" s="186"/>
      <c r="F47" s="186"/>
      <c r="G47" s="186"/>
      <c r="H47" s="186"/>
      <c r="I47" s="99"/>
      <c r="J47" s="98"/>
      <c r="K47" s="87"/>
      <c r="L47" s="87"/>
      <c r="M47" s="87"/>
      <c r="N47" s="87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27"/>
    </row>
    <row r="48" spans="1:27" ht="14.25" customHeight="1">
      <c r="A48" s="81"/>
      <c r="B48" s="191" t="s">
        <v>98</v>
      </c>
      <c r="C48" s="191"/>
      <c r="D48" s="191"/>
      <c r="E48" s="191"/>
      <c r="F48" s="191"/>
      <c r="G48" s="191"/>
      <c r="H48" s="191"/>
      <c r="I48" s="107">
        <f>SUM(I40:I47)</f>
        <v>0</v>
      </c>
      <c r="J48" s="102">
        <f>SUM(J40:J47)</f>
        <v>0</v>
      </c>
      <c r="K48" s="103"/>
      <c r="L48" s="87"/>
      <c r="M48" s="87"/>
      <c r="N48" s="87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27"/>
    </row>
    <row r="49" spans="1:27" ht="14.25" customHeight="1">
      <c r="A49" s="81"/>
      <c r="B49" s="84"/>
      <c r="C49" s="104"/>
      <c r="D49" s="104"/>
      <c r="E49" s="104"/>
      <c r="F49" s="104"/>
      <c r="G49" s="104"/>
      <c r="H49" s="104"/>
      <c r="I49" s="114"/>
      <c r="J49" s="115"/>
      <c r="K49" s="103"/>
      <c r="L49" s="87"/>
      <c r="M49" s="87"/>
      <c r="N49" s="87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27"/>
    </row>
    <row r="50" spans="1:27" ht="12.75" customHeight="1">
      <c r="A50" s="81"/>
      <c r="B50" s="191" t="s">
        <v>99</v>
      </c>
      <c r="C50" s="191"/>
      <c r="D50" s="191"/>
      <c r="E50" s="191"/>
      <c r="F50" s="191"/>
      <c r="G50" s="191"/>
      <c r="H50" s="191"/>
      <c r="I50" s="97" t="s">
        <v>181</v>
      </c>
      <c r="J50" s="107" t="s">
        <v>182</v>
      </c>
      <c r="K50" s="97" t="s">
        <v>71</v>
      </c>
      <c r="L50" s="87"/>
      <c r="M50" s="87"/>
      <c r="N50" s="87"/>
      <c r="O50" s="87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 customHeight="1">
      <c r="A51" s="116"/>
      <c r="B51" s="97" t="s">
        <v>44</v>
      </c>
      <c r="C51" s="186"/>
      <c r="D51" s="186"/>
      <c r="E51" s="186"/>
      <c r="F51" s="186"/>
      <c r="G51" s="186"/>
      <c r="H51" s="186"/>
      <c r="I51" s="83"/>
      <c r="J51" s="57"/>
      <c r="K51" s="98"/>
      <c r="L51" s="117"/>
      <c r="M51" s="117"/>
      <c r="N51" s="117"/>
      <c r="O51" s="117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</row>
    <row r="52" spans="1:27" ht="14.25" customHeight="1">
      <c r="A52" s="81"/>
      <c r="B52" s="97" t="s">
        <v>46</v>
      </c>
      <c r="C52" s="186"/>
      <c r="D52" s="186"/>
      <c r="E52" s="186"/>
      <c r="F52" s="186"/>
      <c r="G52" s="186"/>
      <c r="H52" s="186"/>
      <c r="I52" s="83"/>
      <c r="J52" s="98"/>
      <c r="K52" s="98"/>
      <c r="L52" s="87"/>
      <c r="M52" s="87"/>
      <c r="N52" s="87"/>
      <c r="O52" s="87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4.25" customHeight="1">
      <c r="A53" s="81"/>
      <c r="B53" s="97" t="s">
        <v>49</v>
      </c>
      <c r="C53" s="186"/>
      <c r="D53" s="186"/>
      <c r="E53" s="186"/>
      <c r="F53" s="186"/>
      <c r="G53" s="186"/>
      <c r="H53" s="186"/>
      <c r="I53" s="83"/>
      <c r="J53" s="98"/>
      <c r="K53" s="98"/>
      <c r="L53" s="87"/>
      <c r="M53" s="87"/>
      <c r="N53" s="87"/>
      <c r="O53" s="87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4.25" customHeight="1">
      <c r="A54" s="81"/>
      <c r="B54" s="97" t="s">
        <v>51</v>
      </c>
      <c r="C54" s="186"/>
      <c r="D54" s="186"/>
      <c r="E54" s="186"/>
      <c r="F54" s="186"/>
      <c r="G54" s="186"/>
      <c r="H54" s="186"/>
      <c r="I54" s="83"/>
      <c r="J54" s="98"/>
      <c r="K54" s="98"/>
      <c r="L54" s="118"/>
      <c r="M54" s="87"/>
      <c r="N54" s="87"/>
      <c r="O54" s="87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4.25" customHeight="1">
      <c r="A55" s="81"/>
      <c r="B55" s="97" t="s">
        <v>76</v>
      </c>
      <c r="C55" s="186"/>
      <c r="D55" s="186"/>
      <c r="E55" s="186"/>
      <c r="F55" s="186"/>
      <c r="G55" s="186"/>
      <c r="H55" s="186"/>
      <c r="I55" s="83"/>
      <c r="J55" s="98"/>
      <c r="K55" s="98"/>
      <c r="L55" s="119"/>
      <c r="M55" s="87"/>
      <c r="N55" s="87"/>
      <c r="O55" s="87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4.25" customHeight="1">
      <c r="A56" s="81"/>
      <c r="B56" s="97" t="s">
        <v>92</v>
      </c>
      <c r="C56" s="186"/>
      <c r="D56" s="186"/>
      <c r="E56" s="186"/>
      <c r="F56" s="186"/>
      <c r="G56" s="186"/>
      <c r="H56" s="186"/>
      <c r="I56" s="83"/>
      <c r="J56" s="98"/>
      <c r="K56" s="98"/>
      <c r="L56" s="60"/>
      <c r="M56" s="87"/>
      <c r="N56" s="87"/>
      <c r="O56" s="87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4.25" customHeight="1">
      <c r="A57" s="81"/>
      <c r="B57" s="120" t="s">
        <v>94</v>
      </c>
      <c r="C57" s="193" t="s">
        <v>183</v>
      </c>
      <c r="D57" s="193"/>
      <c r="E57" s="193"/>
      <c r="F57" s="193"/>
      <c r="G57" s="193"/>
      <c r="H57" s="193"/>
      <c r="I57" s="121">
        <v>30</v>
      </c>
      <c r="J57" s="122">
        <v>170</v>
      </c>
      <c r="K57" s="122">
        <f>I57*J57</f>
        <v>5100</v>
      </c>
      <c r="L57" s="87"/>
      <c r="M57" s="87"/>
      <c r="N57" s="87"/>
      <c r="O57" s="87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4.25" customHeight="1">
      <c r="A58" s="81"/>
      <c r="B58" s="191" t="s">
        <v>108</v>
      </c>
      <c r="C58" s="191"/>
      <c r="D58" s="191"/>
      <c r="E58" s="191"/>
      <c r="F58" s="191"/>
      <c r="G58" s="191"/>
      <c r="H58" s="191"/>
      <c r="I58" s="191"/>
      <c r="J58" s="191"/>
      <c r="K58" s="102">
        <f>SUM(K51:K57)</f>
        <v>5100</v>
      </c>
      <c r="L58" s="87"/>
      <c r="M58" s="87"/>
      <c r="N58" s="87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27"/>
    </row>
    <row r="59" spans="1:27" ht="14.25" customHeight="1">
      <c r="A59" s="81"/>
      <c r="B59" s="84"/>
      <c r="C59" s="104"/>
      <c r="D59" s="104"/>
      <c r="E59" s="104"/>
      <c r="F59" s="104"/>
      <c r="G59" s="104"/>
      <c r="H59" s="104"/>
      <c r="I59" s="114"/>
      <c r="J59" s="115"/>
      <c r="K59" s="87"/>
      <c r="L59" s="87"/>
      <c r="M59" s="87"/>
      <c r="N59" s="87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27"/>
    </row>
    <row r="60" spans="1:27" ht="14.25" customHeight="1">
      <c r="A60" s="81"/>
      <c r="B60" s="187" t="s">
        <v>109</v>
      </c>
      <c r="C60" s="187"/>
      <c r="D60" s="187"/>
      <c r="E60" s="187"/>
      <c r="F60" s="187"/>
      <c r="G60" s="187"/>
      <c r="H60" s="187"/>
      <c r="I60" s="187"/>
      <c r="J60" s="187"/>
      <c r="K60" s="87"/>
      <c r="L60" s="87"/>
      <c r="M60" s="87"/>
      <c r="N60" s="87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27"/>
    </row>
    <row r="61" spans="1:27" ht="12.75" customHeight="1">
      <c r="A61" s="81"/>
      <c r="B61" s="191" t="s">
        <v>110</v>
      </c>
      <c r="C61" s="191"/>
      <c r="D61" s="191"/>
      <c r="E61" s="191"/>
      <c r="F61" s="191"/>
      <c r="G61" s="191"/>
      <c r="H61" s="191"/>
      <c r="I61" s="191"/>
      <c r="J61" s="97" t="s">
        <v>71</v>
      </c>
      <c r="K61" s="87"/>
      <c r="L61" s="87"/>
      <c r="M61" s="87"/>
      <c r="N61" s="87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27"/>
    </row>
    <row r="62" spans="1:27" ht="12.75" customHeight="1">
      <c r="A62" s="81"/>
      <c r="B62" s="97" t="s">
        <v>111</v>
      </c>
      <c r="C62" s="186" t="s">
        <v>112</v>
      </c>
      <c r="D62" s="186"/>
      <c r="E62" s="186"/>
      <c r="F62" s="186"/>
      <c r="G62" s="186"/>
      <c r="H62" s="186"/>
      <c r="I62" s="186"/>
      <c r="J62" s="98">
        <f>J36</f>
        <v>0</v>
      </c>
      <c r="K62" s="87"/>
      <c r="L62" s="87"/>
      <c r="M62" s="87"/>
      <c r="N62" s="87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27"/>
    </row>
    <row r="63" spans="1:27" ht="14.25" customHeight="1">
      <c r="A63" s="81"/>
      <c r="B63" s="97" t="s">
        <v>113</v>
      </c>
      <c r="C63" s="186" t="s">
        <v>114</v>
      </c>
      <c r="D63" s="186"/>
      <c r="E63" s="186"/>
      <c r="F63" s="186"/>
      <c r="G63" s="186"/>
      <c r="H63" s="186"/>
      <c r="I63" s="186"/>
      <c r="J63" s="98">
        <f>J48</f>
        <v>0</v>
      </c>
      <c r="K63" s="87"/>
      <c r="L63" s="87"/>
      <c r="M63" s="87"/>
      <c r="N63" s="87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27"/>
    </row>
    <row r="64" spans="1:27" ht="14.25" customHeight="1">
      <c r="A64" s="81"/>
      <c r="B64" s="97" t="s">
        <v>115</v>
      </c>
      <c r="C64" s="186" t="s">
        <v>116</v>
      </c>
      <c r="D64" s="186"/>
      <c r="E64" s="186"/>
      <c r="F64" s="186"/>
      <c r="G64" s="186"/>
      <c r="H64" s="186"/>
      <c r="I64" s="186"/>
      <c r="J64" s="98">
        <f>K58</f>
        <v>5100</v>
      </c>
      <c r="K64" s="87"/>
      <c r="L64" s="87"/>
      <c r="M64" s="87"/>
      <c r="N64" s="87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27"/>
    </row>
    <row r="65" spans="1:27" ht="14.25" customHeight="1">
      <c r="A65" s="116"/>
      <c r="B65" s="191" t="s">
        <v>117</v>
      </c>
      <c r="C65" s="191"/>
      <c r="D65" s="191"/>
      <c r="E65" s="191"/>
      <c r="F65" s="191"/>
      <c r="G65" s="191"/>
      <c r="H65" s="191"/>
      <c r="I65" s="191"/>
      <c r="J65" s="102">
        <f>SUM(J62:J64)</f>
        <v>5100</v>
      </c>
      <c r="K65" s="103"/>
      <c r="L65" s="117"/>
      <c r="M65" s="117"/>
      <c r="N65" s="117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27"/>
    </row>
    <row r="66" spans="1:27" ht="14.25" customHeight="1">
      <c r="A66" s="81"/>
      <c r="B66" s="195"/>
      <c r="C66" s="195"/>
      <c r="D66" s="195"/>
      <c r="E66" s="195"/>
      <c r="F66" s="195"/>
      <c r="G66" s="195"/>
      <c r="H66" s="195"/>
      <c r="I66" s="195"/>
      <c r="J66" s="195"/>
      <c r="K66" s="87"/>
      <c r="L66" s="87"/>
      <c r="M66" s="87"/>
      <c r="N66" s="87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27"/>
    </row>
    <row r="67" spans="1:27" ht="14.25" customHeight="1">
      <c r="A67" s="81"/>
      <c r="B67" s="123"/>
      <c r="C67" s="123"/>
      <c r="D67" s="123"/>
      <c r="E67" s="123"/>
      <c r="F67" s="123"/>
      <c r="G67" s="123"/>
      <c r="H67" s="123"/>
      <c r="I67" s="123"/>
      <c r="J67" s="123"/>
      <c r="K67" s="87"/>
      <c r="L67" s="87"/>
      <c r="M67" s="87"/>
      <c r="N67" s="87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27"/>
    </row>
    <row r="68" spans="1:27" ht="14.25" customHeight="1">
      <c r="A68" s="81"/>
      <c r="B68" s="187" t="s">
        <v>118</v>
      </c>
      <c r="C68" s="187"/>
      <c r="D68" s="187"/>
      <c r="E68" s="187"/>
      <c r="F68" s="187"/>
      <c r="G68" s="187"/>
      <c r="H68" s="187"/>
      <c r="I68" s="187"/>
      <c r="J68" s="187"/>
      <c r="K68" s="87"/>
      <c r="L68" s="87"/>
      <c r="M68" s="87"/>
      <c r="N68" s="87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27"/>
    </row>
    <row r="69" spans="1:27" ht="14.25" customHeight="1">
      <c r="A69" s="81"/>
      <c r="B69" s="97">
        <v>3</v>
      </c>
      <c r="C69" s="191" t="s">
        <v>119</v>
      </c>
      <c r="D69" s="191"/>
      <c r="E69" s="191"/>
      <c r="F69" s="191"/>
      <c r="G69" s="191"/>
      <c r="H69" s="191"/>
      <c r="I69" s="97" t="s">
        <v>70</v>
      </c>
      <c r="J69" s="97" t="s">
        <v>71</v>
      </c>
      <c r="K69" s="87"/>
      <c r="L69" s="87"/>
      <c r="M69" s="87"/>
      <c r="N69" s="87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27"/>
    </row>
    <row r="70" spans="1:27" ht="14.25" customHeight="1">
      <c r="A70" s="81"/>
      <c r="B70" s="191" t="s">
        <v>81</v>
      </c>
      <c r="C70" s="191"/>
      <c r="D70" s="191"/>
      <c r="E70" s="191"/>
      <c r="F70" s="191"/>
      <c r="G70" s="191"/>
      <c r="H70" s="191"/>
      <c r="I70" s="191"/>
      <c r="J70" s="112"/>
      <c r="K70" s="87"/>
      <c r="L70" s="87"/>
      <c r="M70" s="87"/>
      <c r="N70" s="87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27"/>
    </row>
    <row r="71" spans="1:27" ht="14.25" customHeight="1">
      <c r="A71" s="81"/>
      <c r="B71" s="97" t="s">
        <v>44</v>
      </c>
      <c r="C71" s="186" t="s">
        <v>120</v>
      </c>
      <c r="D71" s="186"/>
      <c r="E71" s="186"/>
      <c r="F71" s="186"/>
      <c r="G71" s="186"/>
      <c r="H71" s="186"/>
      <c r="I71" s="99"/>
      <c r="J71" s="98"/>
      <c r="K71" s="103"/>
      <c r="L71" s="87"/>
      <c r="M71" s="87"/>
      <c r="N71" s="87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27"/>
    </row>
    <row r="72" spans="1:27" ht="14.25" customHeight="1">
      <c r="A72" s="81"/>
      <c r="B72" s="97" t="s">
        <v>46</v>
      </c>
      <c r="C72" s="186" t="s">
        <v>121</v>
      </c>
      <c r="D72" s="186"/>
      <c r="E72" s="186"/>
      <c r="F72" s="186"/>
      <c r="G72" s="186"/>
      <c r="H72" s="186"/>
      <c r="I72" s="99"/>
      <c r="J72" s="98"/>
      <c r="K72" s="103"/>
      <c r="L72" s="87"/>
      <c r="M72" s="87"/>
      <c r="N72" s="87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27"/>
    </row>
    <row r="73" spans="1:27" ht="14.25" customHeight="1">
      <c r="A73" s="81"/>
      <c r="B73" s="97" t="s">
        <v>49</v>
      </c>
      <c r="C73" s="186" t="s">
        <v>122</v>
      </c>
      <c r="D73" s="186"/>
      <c r="E73" s="186"/>
      <c r="F73" s="186"/>
      <c r="G73" s="186"/>
      <c r="H73" s="186"/>
      <c r="I73" s="99"/>
      <c r="J73" s="98"/>
      <c r="K73" s="124"/>
      <c r="L73" s="87"/>
      <c r="M73" s="87"/>
      <c r="N73" s="87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27"/>
    </row>
    <row r="74" spans="1:27" ht="14.25" customHeight="1">
      <c r="A74" s="81"/>
      <c r="B74" s="97" t="s">
        <v>51</v>
      </c>
      <c r="C74" s="186" t="s">
        <v>124</v>
      </c>
      <c r="D74" s="186"/>
      <c r="E74" s="186"/>
      <c r="F74" s="186"/>
      <c r="G74" s="186"/>
      <c r="H74" s="186"/>
      <c r="I74" s="99"/>
      <c r="J74" s="98"/>
      <c r="K74" s="125"/>
      <c r="L74" s="87"/>
      <c r="M74" s="87"/>
      <c r="N74" s="87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27"/>
    </row>
    <row r="75" spans="1:27" ht="14.25" customHeight="1">
      <c r="A75" s="87"/>
      <c r="B75" s="97" t="s">
        <v>76</v>
      </c>
      <c r="C75" s="186" t="s">
        <v>125</v>
      </c>
      <c r="D75" s="186"/>
      <c r="E75" s="186"/>
      <c r="F75" s="186"/>
      <c r="G75" s="186"/>
      <c r="H75" s="186"/>
      <c r="I75" s="99"/>
      <c r="J75" s="98"/>
      <c r="K75" s="103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27"/>
    </row>
    <row r="76" spans="1:27" ht="14.25" customHeight="1">
      <c r="A76" s="81"/>
      <c r="B76" s="191" t="s">
        <v>126</v>
      </c>
      <c r="C76" s="191"/>
      <c r="D76" s="191"/>
      <c r="E76" s="191"/>
      <c r="F76" s="191"/>
      <c r="G76" s="191"/>
      <c r="H76" s="191"/>
      <c r="I76" s="107">
        <f>SUM(I71:I75)</f>
        <v>0</v>
      </c>
      <c r="J76" s="102"/>
      <c r="K76" s="103"/>
      <c r="L76" s="87"/>
      <c r="M76" s="87"/>
      <c r="N76" s="87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27"/>
    </row>
    <row r="77" spans="1:27" ht="14.25" customHeight="1">
      <c r="A77" s="116"/>
      <c r="B77" s="194"/>
      <c r="C77" s="194"/>
      <c r="D77" s="194"/>
      <c r="E77" s="194"/>
      <c r="F77" s="194"/>
      <c r="G77" s="194"/>
      <c r="H77" s="194"/>
      <c r="I77" s="194"/>
      <c r="J77" s="194"/>
      <c r="K77" s="117"/>
      <c r="L77" s="117"/>
      <c r="M77" s="117"/>
      <c r="N77" s="117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27"/>
    </row>
    <row r="78" spans="1:27" ht="14.25" customHeight="1">
      <c r="A78" s="116"/>
      <c r="B78" s="104"/>
      <c r="C78" s="104"/>
      <c r="D78" s="104"/>
      <c r="E78" s="104"/>
      <c r="F78" s="104"/>
      <c r="G78" s="104"/>
      <c r="H78" s="104"/>
      <c r="I78" s="104"/>
      <c r="J78" s="104"/>
      <c r="K78" s="117"/>
      <c r="L78" s="117"/>
      <c r="M78" s="117"/>
      <c r="N78" s="117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27"/>
    </row>
    <row r="79" spans="1:27" ht="14.25" customHeight="1">
      <c r="A79" s="81"/>
      <c r="B79" s="187" t="s">
        <v>127</v>
      </c>
      <c r="C79" s="187"/>
      <c r="D79" s="187"/>
      <c r="E79" s="187"/>
      <c r="F79" s="187"/>
      <c r="G79" s="187"/>
      <c r="H79" s="187"/>
      <c r="I79" s="187"/>
      <c r="J79" s="187"/>
      <c r="K79" s="87"/>
      <c r="L79" s="87"/>
      <c r="M79" s="87"/>
      <c r="N79" s="87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27"/>
    </row>
    <row r="80" spans="1:27" ht="14.25" customHeight="1">
      <c r="A80" s="87"/>
      <c r="B80" s="191" t="s">
        <v>128</v>
      </c>
      <c r="C80" s="191"/>
      <c r="D80" s="191"/>
      <c r="E80" s="191"/>
      <c r="F80" s="191"/>
      <c r="G80" s="191"/>
      <c r="H80" s="191"/>
      <c r="I80" s="97" t="s">
        <v>70</v>
      </c>
      <c r="J80" s="97" t="s">
        <v>71</v>
      </c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0"/>
    </row>
    <row r="81" spans="1:27" ht="14.25" customHeight="1">
      <c r="A81" s="81"/>
      <c r="B81" s="199" t="s">
        <v>81</v>
      </c>
      <c r="C81" s="199"/>
      <c r="D81" s="199"/>
      <c r="E81" s="199"/>
      <c r="F81" s="199"/>
      <c r="G81" s="199"/>
      <c r="H81" s="199"/>
      <c r="I81" s="199"/>
      <c r="J81" s="126"/>
      <c r="K81" s="87"/>
      <c r="L81" s="87"/>
      <c r="M81" s="87"/>
      <c r="N81" s="87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27"/>
    </row>
    <row r="82" spans="1:27" ht="14.25" customHeight="1">
      <c r="A82" s="81"/>
      <c r="B82" s="97" t="s">
        <v>44</v>
      </c>
      <c r="C82" s="186" t="s">
        <v>129</v>
      </c>
      <c r="D82" s="186"/>
      <c r="E82" s="186"/>
      <c r="F82" s="186"/>
      <c r="G82" s="186"/>
      <c r="H82" s="186"/>
      <c r="I82" s="99"/>
      <c r="J82" s="98"/>
      <c r="K82" s="127"/>
      <c r="L82" s="87"/>
      <c r="M82" s="87"/>
      <c r="N82" s="87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27"/>
    </row>
    <row r="83" spans="1:27" ht="12.75" customHeight="1">
      <c r="A83" s="81"/>
      <c r="B83" s="97" t="s">
        <v>46</v>
      </c>
      <c r="C83" s="186" t="s">
        <v>130</v>
      </c>
      <c r="D83" s="186"/>
      <c r="E83" s="186"/>
      <c r="F83" s="186"/>
      <c r="G83" s="186"/>
      <c r="H83" s="186"/>
      <c r="I83" s="99"/>
      <c r="J83" s="98"/>
      <c r="K83" s="127"/>
      <c r="L83" s="87"/>
      <c r="M83" s="87"/>
      <c r="N83" s="87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27"/>
    </row>
    <row r="84" spans="1:27" ht="14.25" customHeight="1">
      <c r="A84" s="81"/>
      <c r="B84" s="97" t="s">
        <v>49</v>
      </c>
      <c r="C84" s="186" t="s">
        <v>131</v>
      </c>
      <c r="D84" s="186"/>
      <c r="E84" s="186"/>
      <c r="F84" s="186"/>
      <c r="G84" s="186"/>
      <c r="H84" s="186"/>
      <c r="I84" s="99"/>
      <c r="J84" s="98"/>
      <c r="K84" s="103"/>
      <c r="L84" s="87"/>
      <c r="M84" s="87"/>
      <c r="N84" s="87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27"/>
    </row>
    <row r="85" spans="1:27" ht="12.75" customHeight="1">
      <c r="A85" s="81"/>
      <c r="B85" s="97" t="s">
        <v>51</v>
      </c>
      <c r="C85" s="190" t="s">
        <v>132</v>
      </c>
      <c r="D85" s="190"/>
      <c r="E85" s="190"/>
      <c r="F85" s="190"/>
      <c r="G85" s="190"/>
      <c r="H85" s="190"/>
      <c r="I85" s="99"/>
      <c r="J85" s="98"/>
      <c r="K85" s="103"/>
      <c r="L85" s="87"/>
      <c r="M85" s="87"/>
      <c r="N85" s="87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27"/>
    </row>
    <row r="86" spans="1:27" ht="14.25" customHeight="1">
      <c r="A86" s="81"/>
      <c r="B86" s="97" t="s">
        <v>76</v>
      </c>
      <c r="C86" s="186" t="s">
        <v>133</v>
      </c>
      <c r="D86" s="186"/>
      <c r="E86" s="186"/>
      <c r="F86" s="186"/>
      <c r="G86" s="186"/>
      <c r="H86" s="186"/>
      <c r="I86" s="99"/>
      <c r="J86" s="98"/>
      <c r="K86" s="103"/>
      <c r="L86" s="87"/>
      <c r="M86" s="87"/>
      <c r="N86" s="87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27"/>
    </row>
    <row r="87" spans="1:27" ht="14.25" customHeight="1">
      <c r="A87" s="81"/>
      <c r="B87" s="97" t="s">
        <v>92</v>
      </c>
      <c r="C87" s="196" t="s">
        <v>134</v>
      </c>
      <c r="D87" s="196"/>
      <c r="E87" s="196"/>
      <c r="F87" s="196"/>
      <c r="G87" s="196"/>
      <c r="H87" s="196"/>
      <c r="I87" s="99"/>
      <c r="J87" s="98"/>
      <c r="K87" s="103"/>
      <c r="L87" s="87"/>
      <c r="M87" s="87"/>
      <c r="N87" s="87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27"/>
    </row>
    <row r="88" spans="1:27" ht="14.25" customHeight="1">
      <c r="A88" s="116"/>
      <c r="B88" s="191" t="s">
        <v>135</v>
      </c>
      <c r="C88" s="191"/>
      <c r="D88" s="191"/>
      <c r="E88" s="191"/>
      <c r="F88" s="191"/>
      <c r="G88" s="191"/>
      <c r="H88" s="191"/>
      <c r="I88" s="107">
        <f>SUM(I82:I87)</f>
        <v>0</v>
      </c>
      <c r="J88" s="102"/>
      <c r="K88" s="103"/>
      <c r="L88" s="117"/>
      <c r="M88" s="117"/>
      <c r="N88" s="117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27"/>
    </row>
    <row r="89" spans="1:27" ht="16.5" customHeight="1">
      <c r="A89" s="81"/>
      <c r="B89" s="197"/>
      <c r="C89" s="197"/>
      <c r="D89" s="197"/>
      <c r="E89" s="197"/>
      <c r="F89" s="197"/>
      <c r="G89" s="197"/>
      <c r="H89" s="197"/>
      <c r="I89" s="197"/>
      <c r="J89" s="197"/>
      <c r="K89" s="87"/>
      <c r="L89" s="87"/>
      <c r="M89" s="87"/>
      <c r="N89" s="87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27"/>
    </row>
    <row r="90" spans="1:27" ht="12.75" customHeight="1">
      <c r="A90" s="81"/>
      <c r="B90" s="191" t="s">
        <v>136</v>
      </c>
      <c r="C90" s="191"/>
      <c r="D90" s="191"/>
      <c r="E90" s="191"/>
      <c r="F90" s="191"/>
      <c r="G90" s="191"/>
      <c r="H90" s="191"/>
      <c r="I90" s="97" t="s">
        <v>70</v>
      </c>
      <c r="J90" s="97" t="s">
        <v>71</v>
      </c>
      <c r="K90" s="87"/>
      <c r="L90" s="87"/>
      <c r="M90" s="87"/>
      <c r="N90" s="87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27"/>
    </row>
    <row r="91" spans="1:27" ht="12.75" customHeight="1">
      <c r="A91" s="81"/>
      <c r="B91" s="198" t="s">
        <v>81</v>
      </c>
      <c r="C91" s="198"/>
      <c r="D91" s="198"/>
      <c r="E91" s="198"/>
      <c r="F91" s="198"/>
      <c r="G91" s="198"/>
      <c r="H91" s="198"/>
      <c r="I91" s="198"/>
      <c r="J91" s="128"/>
      <c r="K91" s="87"/>
      <c r="L91" s="87"/>
      <c r="M91" s="87"/>
      <c r="N91" s="87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27"/>
    </row>
    <row r="92" spans="1:27" ht="12.75" customHeight="1">
      <c r="A92" s="81"/>
      <c r="B92" s="97" t="s">
        <v>44</v>
      </c>
      <c r="C92" s="186" t="s">
        <v>137</v>
      </c>
      <c r="D92" s="186"/>
      <c r="E92" s="186"/>
      <c r="F92" s="186"/>
      <c r="G92" s="186"/>
      <c r="H92" s="186"/>
      <c r="I92" s="99"/>
      <c r="J92" s="98"/>
      <c r="K92" s="87"/>
      <c r="L92" s="87"/>
      <c r="M92" s="87"/>
      <c r="N92" s="87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27"/>
    </row>
    <row r="93" spans="1:27" ht="14.25" customHeight="1">
      <c r="A93" s="81"/>
      <c r="B93" s="191" t="s">
        <v>138</v>
      </c>
      <c r="C93" s="191"/>
      <c r="D93" s="191"/>
      <c r="E93" s="191"/>
      <c r="F93" s="191"/>
      <c r="G93" s="191"/>
      <c r="H93" s="191"/>
      <c r="I93" s="107"/>
      <c r="J93" s="102"/>
      <c r="K93" s="103"/>
      <c r="L93" s="87"/>
      <c r="M93" s="87"/>
      <c r="N93" s="87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27"/>
    </row>
    <row r="94" spans="1:27" ht="16.5" customHeight="1">
      <c r="A94" s="81"/>
      <c r="B94" s="129"/>
      <c r="C94" s="129"/>
      <c r="D94" s="129"/>
      <c r="E94" s="129"/>
      <c r="F94" s="129"/>
      <c r="G94" s="129"/>
      <c r="H94" s="129"/>
      <c r="I94" s="129"/>
      <c r="J94" s="129"/>
      <c r="K94" s="87"/>
      <c r="L94" s="87"/>
      <c r="M94" s="87"/>
      <c r="N94" s="87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27"/>
    </row>
    <row r="95" spans="1:27" ht="14.25" customHeight="1">
      <c r="A95" s="81"/>
      <c r="B95" s="187" t="s">
        <v>139</v>
      </c>
      <c r="C95" s="187"/>
      <c r="D95" s="187"/>
      <c r="E95" s="187"/>
      <c r="F95" s="187"/>
      <c r="G95" s="187"/>
      <c r="H95" s="187"/>
      <c r="I95" s="187"/>
      <c r="J95" s="187"/>
      <c r="K95" s="87"/>
      <c r="L95" s="87"/>
      <c r="M95" s="87"/>
      <c r="N95" s="87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27"/>
    </row>
    <row r="96" spans="1:27" ht="12.75" customHeight="1">
      <c r="A96" s="81"/>
      <c r="B96" s="191" t="s">
        <v>140</v>
      </c>
      <c r="C96" s="191"/>
      <c r="D96" s="191"/>
      <c r="E96" s="191"/>
      <c r="F96" s="191"/>
      <c r="G96" s="191"/>
      <c r="H96" s="191"/>
      <c r="I96" s="191"/>
      <c r="J96" s="97" t="s">
        <v>71</v>
      </c>
      <c r="K96" s="87"/>
      <c r="L96" s="87"/>
      <c r="M96" s="87"/>
      <c r="N96" s="87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27"/>
    </row>
    <row r="97" spans="1:27" ht="12.75" customHeight="1">
      <c r="A97" s="81"/>
      <c r="B97" s="97" t="s">
        <v>141</v>
      </c>
      <c r="C97" s="186" t="s">
        <v>130</v>
      </c>
      <c r="D97" s="186"/>
      <c r="E97" s="186"/>
      <c r="F97" s="186"/>
      <c r="G97" s="186"/>
      <c r="H97" s="186"/>
      <c r="I97" s="186"/>
      <c r="J97" s="98"/>
      <c r="K97" s="87"/>
      <c r="L97" s="87"/>
      <c r="M97" s="87"/>
      <c r="N97" s="87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27"/>
    </row>
    <row r="98" spans="1:27" ht="14.25" customHeight="1">
      <c r="A98" s="81"/>
      <c r="B98" s="97" t="s">
        <v>142</v>
      </c>
      <c r="C98" s="186" t="s">
        <v>143</v>
      </c>
      <c r="D98" s="186"/>
      <c r="E98" s="186"/>
      <c r="F98" s="186"/>
      <c r="G98" s="186"/>
      <c r="H98" s="186"/>
      <c r="I98" s="186"/>
      <c r="J98" s="98"/>
      <c r="K98" s="87"/>
      <c r="L98" s="87"/>
      <c r="M98" s="87"/>
      <c r="N98" s="87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27"/>
    </row>
    <row r="99" spans="1:27" ht="14.25" customHeight="1">
      <c r="A99" s="116"/>
      <c r="B99" s="191" t="s">
        <v>144</v>
      </c>
      <c r="C99" s="191"/>
      <c r="D99" s="191"/>
      <c r="E99" s="191"/>
      <c r="F99" s="191"/>
      <c r="G99" s="191"/>
      <c r="H99" s="191"/>
      <c r="I99" s="191"/>
      <c r="J99" s="102"/>
      <c r="K99" s="103"/>
      <c r="L99" s="117"/>
      <c r="M99" s="117"/>
      <c r="N99" s="117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27"/>
    </row>
    <row r="100" spans="1:27" ht="16.5" customHeight="1">
      <c r="A100" s="81"/>
      <c r="B100" s="129"/>
      <c r="C100" s="129"/>
      <c r="D100" s="129"/>
      <c r="E100" s="129"/>
      <c r="F100" s="129"/>
      <c r="G100" s="129"/>
      <c r="H100" s="129"/>
      <c r="I100" s="129"/>
      <c r="J100" s="129"/>
      <c r="K100" s="87"/>
      <c r="L100" s="87"/>
      <c r="M100" s="87"/>
      <c r="N100" s="87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27"/>
    </row>
    <row r="101" spans="1:27" ht="16.5" customHeight="1">
      <c r="A101" s="81"/>
      <c r="B101" s="129"/>
      <c r="C101" s="129"/>
      <c r="D101" s="129"/>
      <c r="E101" s="129"/>
      <c r="F101" s="129"/>
      <c r="G101" s="129"/>
      <c r="H101" s="129"/>
      <c r="I101" s="129"/>
      <c r="J101" s="129"/>
      <c r="K101" s="87"/>
      <c r="L101" s="87"/>
      <c r="M101" s="87"/>
      <c r="N101" s="87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27"/>
    </row>
    <row r="102" spans="1:27" ht="14.25" customHeight="1">
      <c r="A102" s="81"/>
      <c r="B102" s="187" t="s">
        <v>145</v>
      </c>
      <c r="C102" s="187"/>
      <c r="D102" s="187"/>
      <c r="E102" s="187"/>
      <c r="F102" s="187"/>
      <c r="G102" s="187"/>
      <c r="H102" s="187"/>
      <c r="I102" s="187"/>
      <c r="J102" s="187"/>
      <c r="K102" s="87"/>
      <c r="L102" s="87"/>
      <c r="M102" s="87"/>
      <c r="N102" s="87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27"/>
    </row>
    <row r="103" spans="1:27" ht="14.25" customHeight="1">
      <c r="A103" s="81"/>
      <c r="B103" s="97">
        <v>5</v>
      </c>
      <c r="C103" s="191" t="s">
        <v>146</v>
      </c>
      <c r="D103" s="191"/>
      <c r="E103" s="191"/>
      <c r="F103" s="191"/>
      <c r="G103" s="191"/>
      <c r="H103" s="191"/>
      <c r="I103" s="97"/>
      <c r="J103" s="97" t="s">
        <v>71</v>
      </c>
      <c r="K103" s="87"/>
      <c r="L103" s="87"/>
      <c r="M103" s="87"/>
      <c r="N103" s="87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27"/>
    </row>
    <row r="104" spans="1:27" ht="14.25" customHeight="1">
      <c r="A104" s="81"/>
      <c r="B104" s="97" t="s">
        <v>44</v>
      </c>
      <c r="C104" s="186" t="s">
        <v>147</v>
      </c>
      <c r="D104" s="186"/>
      <c r="E104" s="186"/>
      <c r="F104" s="186"/>
      <c r="G104" s="186"/>
      <c r="H104" s="186"/>
      <c r="I104" s="98"/>
      <c r="J104" s="98"/>
      <c r="K104" s="87"/>
      <c r="L104" s="87"/>
      <c r="M104" s="87"/>
      <c r="N104" s="87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27"/>
    </row>
    <row r="105" spans="1:27" ht="14.25" customHeight="1">
      <c r="A105" s="81"/>
      <c r="B105" s="97" t="s">
        <v>46</v>
      </c>
      <c r="C105" s="186" t="s">
        <v>148</v>
      </c>
      <c r="D105" s="186"/>
      <c r="E105" s="186"/>
      <c r="F105" s="186"/>
      <c r="G105" s="186"/>
      <c r="H105" s="186"/>
      <c r="I105" s="130"/>
      <c r="J105" s="98"/>
      <c r="K105" s="87"/>
      <c r="L105" s="87"/>
      <c r="M105" s="87"/>
      <c r="N105" s="87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27"/>
    </row>
    <row r="106" spans="1:27" ht="12.75" customHeight="1">
      <c r="A106" s="81"/>
      <c r="B106" s="131" t="s">
        <v>49</v>
      </c>
      <c r="C106" s="186" t="s">
        <v>149</v>
      </c>
      <c r="D106" s="186"/>
      <c r="E106" s="186"/>
      <c r="F106" s="186"/>
      <c r="G106" s="186"/>
      <c r="H106" s="186"/>
      <c r="I106" s="132"/>
      <c r="J106" s="98"/>
      <c r="K106" s="87"/>
      <c r="L106" s="87"/>
      <c r="M106" s="87"/>
      <c r="N106" s="87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27"/>
    </row>
    <row r="107" spans="1:27" ht="14.25" customHeight="1">
      <c r="A107" s="81"/>
      <c r="B107" s="131" t="s">
        <v>51</v>
      </c>
      <c r="C107" s="186" t="s">
        <v>150</v>
      </c>
      <c r="D107" s="186"/>
      <c r="E107" s="186"/>
      <c r="F107" s="186"/>
      <c r="G107" s="186"/>
      <c r="H107" s="186"/>
      <c r="I107" s="132"/>
      <c r="J107" s="98"/>
      <c r="K107" s="87"/>
      <c r="L107" s="87"/>
      <c r="M107" s="87"/>
      <c r="N107" s="87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27"/>
    </row>
    <row r="108" spans="1:27" ht="14.25" customHeight="1">
      <c r="A108" s="81"/>
      <c r="B108" s="191" t="s">
        <v>151</v>
      </c>
      <c r="C108" s="191"/>
      <c r="D108" s="191"/>
      <c r="E108" s="191"/>
      <c r="F108" s="191"/>
      <c r="G108" s="191"/>
      <c r="H108" s="191"/>
      <c r="I108" s="133"/>
      <c r="J108" s="102"/>
      <c r="K108" s="87"/>
      <c r="L108" s="87"/>
      <c r="M108" s="87"/>
      <c r="N108" s="87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27"/>
    </row>
    <row r="109" spans="1:27" ht="16.5" customHeight="1">
      <c r="A109" s="81"/>
      <c r="B109" s="200"/>
      <c r="C109" s="200"/>
      <c r="D109" s="200"/>
      <c r="E109" s="200"/>
      <c r="F109" s="200"/>
      <c r="G109" s="200"/>
      <c r="H109" s="200"/>
      <c r="I109" s="200"/>
      <c r="J109" s="200"/>
      <c r="K109" s="87"/>
      <c r="L109" s="87"/>
      <c r="M109" s="87"/>
      <c r="N109" s="87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27"/>
    </row>
    <row r="110" spans="1:27" ht="16.5" customHeight="1">
      <c r="A110" s="81"/>
      <c r="B110" s="129"/>
      <c r="C110" s="129"/>
      <c r="D110" s="129"/>
      <c r="E110" s="129"/>
      <c r="F110" s="129"/>
      <c r="G110" s="129"/>
      <c r="H110" s="129"/>
      <c r="I110" s="129"/>
      <c r="J110" s="129"/>
      <c r="K110" s="87"/>
      <c r="L110" s="87"/>
      <c r="M110" s="87"/>
      <c r="N110" s="87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27"/>
    </row>
    <row r="111" spans="1:27" ht="14.25" customHeight="1">
      <c r="A111" s="81"/>
      <c r="B111" s="187" t="s">
        <v>152</v>
      </c>
      <c r="C111" s="187"/>
      <c r="D111" s="187"/>
      <c r="E111" s="187"/>
      <c r="F111" s="187"/>
      <c r="G111" s="187"/>
      <c r="H111" s="187"/>
      <c r="I111" s="187"/>
      <c r="J111" s="187"/>
      <c r="K111" s="103"/>
      <c r="L111" s="127"/>
      <c r="M111" s="127"/>
      <c r="N111" s="87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27"/>
    </row>
    <row r="112" spans="1:27" ht="14.25" customHeight="1">
      <c r="A112" s="81"/>
      <c r="B112" s="97">
        <v>6</v>
      </c>
      <c r="C112" s="191" t="s">
        <v>153</v>
      </c>
      <c r="D112" s="191"/>
      <c r="E112" s="191"/>
      <c r="F112" s="191"/>
      <c r="G112" s="191"/>
      <c r="H112" s="191"/>
      <c r="I112" s="97" t="s">
        <v>70</v>
      </c>
      <c r="J112" s="97" t="s">
        <v>71</v>
      </c>
      <c r="K112" s="103"/>
      <c r="L112" s="87"/>
      <c r="M112" s="87"/>
      <c r="N112" s="87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27"/>
    </row>
    <row r="113" spans="1:27" ht="12.75" customHeight="1">
      <c r="A113" s="81"/>
      <c r="B113" s="97" t="s">
        <v>44</v>
      </c>
      <c r="C113" s="186" t="s">
        <v>154</v>
      </c>
      <c r="D113" s="186"/>
      <c r="E113" s="186"/>
      <c r="F113" s="186"/>
      <c r="G113" s="186"/>
      <c r="H113" s="186"/>
      <c r="I113" s="158">
        <v>0</v>
      </c>
      <c r="J113" s="98">
        <f>J130*I113</f>
        <v>0</v>
      </c>
      <c r="K113" s="134"/>
      <c r="L113" s="85"/>
      <c r="M113" s="85"/>
      <c r="N113" s="103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27"/>
    </row>
    <row r="114" spans="1:27" ht="14.25" customHeight="1">
      <c r="A114" s="81"/>
      <c r="B114" s="97" t="s">
        <v>46</v>
      </c>
      <c r="C114" s="186" t="s">
        <v>155</v>
      </c>
      <c r="D114" s="186"/>
      <c r="E114" s="186"/>
      <c r="F114" s="186"/>
      <c r="G114" s="186"/>
      <c r="H114" s="186"/>
      <c r="I114" s="158">
        <v>0</v>
      </c>
      <c r="J114" s="98">
        <f>(J130+J113)*I114</f>
        <v>0</v>
      </c>
      <c r="K114" s="134"/>
      <c r="L114" s="85"/>
      <c r="M114" s="85"/>
      <c r="N114" s="87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27"/>
    </row>
    <row r="115" spans="1:27" ht="14.25" customHeight="1">
      <c r="A115" s="81"/>
      <c r="B115" s="97" t="s">
        <v>49</v>
      </c>
      <c r="C115" s="191" t="s">
        <v>156</v>
      </c>
      <c r="D115" s="191"/>
      <c r="E115" s="191"/>
      <c r="F115" s="191"/>
      <c r="G115" s="191"/>
      <c r="H115" s="191"/>
      <c r="I115" s="99"/>
      <c r="J115" s="98"/>
      <c r="K115" s="85"/>
      <c r="L115" s="85"/>
      <c r="M115" s="85"/>
      <c r="N115" s="87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27"/>
    </row>
    <row r="116" spans="1:27" ht="14.25" customHeight="1">
      <c r="A116" s="81"/>
      <c r="B116" s="97" t="s">
        <v>157</v>
      </c>
      <c r="C116" s="186" t="s">
        <v>158</v>
      </c>
      <c r="D116" s="186"/>
      <c r="E116" s="186"/>
      <c r="F116" s="186"/>
      <c r="G116" s="186"/>
      <c r="H116" s="186"/>
      <c r="I116" s="113">
        <v>6.4999999999999997E-3</v>
      </c>
      <c r="J116" s="98">
        <f>(($J$130+$J$113+$J$114)/(1-($I$116+$I$117+$I$118))*I116)</f>
        <v>35.511515800749869</v>
      </c>
      <c r="K116" s="134" t="s">
        <v>184</v>
      </c>
      <c r="L116" s="103"/>
      <c r="M116" s="87"/>
      <c r="N116" s="87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27"/>
    </row>
    <row r="117" spans="1:27" ht="14.25" customHeight="1">
      <c r="A117" s="81"/>
      <c r="B117" s="97" t="s">
        <v>159</v>
      </c>
      <c r="C117" s="186" t="s">
        <v>160</v>
      </c>
      <c r="D117" s="186"/>
      <c r="E117" s="186"/>
      <c r="F117" s="186"/>
      <c r="G117" s="186"/>
      <c r="H117" s="186"/>
      <c r="I117" s="113">
        <v>0.03</v>
      </c>
      <c r="J117" s="98">
        <f t="shared" ref="J117:J118" si="0">(($J$130+$J$113+$J$114)/(1-($I$116+$I$117+$I$118))*I117)</f>
        <v>163.89930369576862</v>
      </c>
      <c r="K117" s="134" t="s">
        <v>184</v>
      </c>
      <c r="L117" s="103"/>
      <c r="M117" s="87"/>
      <c r="N117" s="87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27"/>
    </row>
    <row r="118" spans="1:27" ht="14.25" customHeight="1">
      <c r="A118" s="81"/>
      <c r="B118" s="97" t="s">
        <v>161</v>
      </c>
      <c r="C118" s="186" t="s">
        <v>162</v>
      </c>
      <c r="D118" s="186"/>
      <c r="E118" s="186"/>
      <c r="F118" s="186"/>
      <c r="G118" s="186"/>
      <c r="H118" s="186"/>
      <c r="I118" s="99">
        <v>0.03</v>
      </c>
      <c r="J118" s="98">
        <f t="shared" si="0"/>
        <v>163.89930369576862</v>
      </c>
      <c r="K118" s="103"/>
      <c r="L118" s="103"/>
      <c r="M118" s="87"/>
      <c r="N118" s="87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27"/>
    </row>
    <row r="119" spans="1:27" ht="14.25" customHeight="1">
      <c r="A119" s="81"/>
      <c r="B119" s="97" t="s">
        <v>51</v>
      </c>
      <c r="C119" s="186" t="s">
        <v>150</v>
      </c>
      <c r="D119" s="186"/>
      <c r="E119" s="186"/>
      <c r="F119" s="186"/>
      <c r="G119" s="186"/>
      <c r="H119" s="186"/>
      <c r="I119" s="99"/>
      <c r="J119" s="98"/>
      <c r="K119" s="103"/>
      <c r="L119" s="103"/>
      <c r="M119" s="87"/>
      <c r="N119" s="87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27"/>
    </row>
    <row r="120" spans="1:27" ht="14.25" customHeight="1">
      <c r="A120" s="81"/>
      <c r="B120" s="191" t="s">
        <v>163</v>
      </c>
      <c r="C120" s="191"/>
      <c r="D120" s="191"/>
      <c r="E120" s="191"/>
      <c r="F120" s="191"/>
      <c r="G120" s="191"/>
      <c r="H120" s="191"/>
      <c r="I120" s="135">
        <f>SUM(I113:I119)</f>
        <v>6.6500000000000004E-2</v>
      </c>
      <c r="J120" s="102">
        <f>(SUM(J113:J119))</f>
        <v>363.31012319228711</v>
      </c>
      <c r="K120" s="103"/>
      <c r="L120" s="87"/>
      <c r="M120" s="87"/>
      <c r="N120" s="87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27"/>
    </row>
    <row r="121" spans="1:27" ht="14.25" customHeight="1">
      <c r="A121" s="81"/>
      <c r="B121" s="104"/>
      <c r="C121" s="104"/>
      <c r="D121" s="104"/>
      <c r="E121" s="104"/>
      <c r="F121" s="104"/>
      <c r="G121" s="104"/>
      <c r="H121" s="104"/>
      <c r="I121" s="136"/>
      <c r="J121" s="106"/>
      <c r="K121" s="103"/>
      <c r="L121" s="87"/>
      <c r="M121" s="87"/>
      <c r="N121" s="87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27"/>
    </row>
    <row r="122" spans="1:27" ht="14.25" customHeight="1">
      <c r="A122" s="81"/>
      <c r="B122" s="104"/>
      <c r="C122" s="104"/>
      <c r="D122" s="104"/>
      <c r="E122" s="104"/>
      <c r="F122" s="104"/>
      <c r="G122" s="104"/>
      <c r="H122" s="104"/>
      <c r="I122" s="136"/>
      <c r="J122" s="106"/>
      <c r="K122" s="103"/>
      <c r="L122" s="87"/>
      <c r="M122" s="87"/>
      <c r="N122" s="87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27"/>
    </row>
    <row r="123" spans="1:27" ht="14.25" customHeight="1">
      <c r="A123" s="81"/>
      <c r="B123" s="187" t="s">
        <v>164</v>
      </c>
      <c r="C123" s="187"/>
      <c r="D123" s="187"/>
      <c r="E123" s="187"/>
      <c r="F123" s="187"/>
      <c r="G123" s="187"/>
      <c r="H123" s="187"/>
      <c r="I123" s="187"/>
      <c r="J123" s="187"/>
      <c r="K123" s="87"/>
      <c r="L123" s="87"/>
      <c r="M123" s="87"/>
      <c r="N123" s="87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27"/>
    </row>
    <row r="124" spans="1:27" ht="14.25" customHeight="1">
      <c r="A124" s="81"/>
      <c r="B124" s="191" t="s">
        <v>165</v>
      </c>
      <c r="C124" s="191"/>
      <c r="D124" s="191"/>
      <c r="E124" s="191"/>
      <c r="F124" s="191"/>
      <c r="G124" s="191"/>
      <c r="H124" s="191"/>
      <c r="I124" s="191"/>
      <c r="J124" s="97" t="s">
        <v>71</v>
      </c>
      <c r="K124" s="87"/>
      <c r="L124" s="87"/>
      <c r="M124" s="87"/>
      <c r="N124" s="87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27"/>
    </row>
    <row r="125" spans="1:27" ht="14.25" customHeight="1">
      <c r="A125" s="81"/>
      <c r="B125" s="97" t="s">
        <v>44</v>
      </c>
      <c r="C125" s="186" t="str">
        <f>B21</f>
        <v>MÓDULO 1 - COMPOSIÇÃO DA REMUNERAÇÃO</v>
      </c>
      <c r="D125" s="186"/>
      <c r="E125" s="186"/>
      <c r="F125" s="186"/>
      <c r="G125" s="186"/>
      <c r="H125" s="186"/>
      <c r="I125" s="186"/>
      <c r="J125" s="98">
        <f>J28</f>
        <v>0</v>
      </c>
      <c r="K125" s="103"/>
      <c r="L125" s="103"/>
      <c r="M125" s="87"/>
      <c r="N125" s="87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27"/>
    </row>
    <row r="126" spans="1:27" ht="12.75" customHeight="1">
      <c r="A126" s="81"/>
      <c r="B126" s="97" t="s">
        <v>46</v>
      </c>
      <c r="C126" s="186" t="str">
        <f>B31</f>
        <v>MÓDULO 2 – ENCARGOS E BENEFÍCIOS ANUAIS, MENSAIS E DIÁRIOS</v>
      </c>
      <c r="D126" s="186"/>
      <c r="E126" s="186"/>
      <c r="F126" s="186"/>
      <c r="G126" s="186"/>
      <c r="H126" s="186"/>
      <c r="I126" s="186"/>
      <c r="J126" s="98">
        <f>J65</f>
        <v>5100</v>
      </c>
      <c r="K126" s="87"/>
      <c r="L126" s="103"/>
      <c r="M126" s="87"/>
      <c r="N126" s="87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27"/>
    </row>
    <row r="127" spans="1:27" ht="14.25" customHeight="1">
      <c r="A127" s="81"/>
      <c r="B127" s="97" t="s">
        <v>49</v>
      </c>
      <c r="C127" s="186" t="str">
        <f>B68</f>
        <v>MÓDULO 3 – PROVISÃO PARA RESCISÃO</v>
      </c>
      <c r="D127" s="186"/>
      <c r="E127" s="186"/>
      <c r="F127" s="186"/>
      <c r="G127" s="186"/>
      <c r="H127" s="186"/>
      <c r="I127" s="186"/>
      <c r="J127" s="98">
        <f>J76</f>
        <v>0</v>
      </c>
      <c r="K127" s="87"/>
      <c r="L127" s="103"/>
      <c r="M127" s="87"/>
      <c r="N127" s="87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27"/>
    </row>
    <row r="128" spans="1:27" ht="14.25" customHeight="1">
      <c r="A128" s="81"/>
      <c r="B128" s="97" t="s">
        <v>51</v>
      </c>
      <c r="C128" s="186" t="str">
        <f>B79</f>
        <v>MÓDULO 4 – CUSTO DE REPOSIÇÃO DO PROFISSIONAL AUSENTE</v>
      </c>
      <c r="D128" s="186"/>
      <c r="E128" s="186"/>
      <c r="F128" s="186"/>
      <c r="G128" s="186"/>
      <c r="H128" s="186"/>
      <c r="I128" s="186"/>
      <c r="J128" s="98">
        <f>J99</f>
        <v>0</v>
      </c>
      <c r="K128" s="87"/>
      <c r="L128" s="103"/>
      <c r="M128" s="87"/>
      <c r="N128" s="87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27"/>
    </row>
    <row r="129" spans="1:27" ht="14.25" customHeight="1">
      <c r="A129" s="81"/>
      <c r="B129" s="97" t="s">
        <v>76</v>
      </c>
      <c r="C129" s="186" t="str">
        <f>B102</f>
        <v>MÓDULO 5 – INSUMOS DIVERSOS</v>
      </c>
      <c r="D129" s="186"/>
      <c r="E129" s="186"/>
      <c r="F129" s="186"/>
      <c r="G129" s="186"/>
      <c r="H129" s="186"/>
      <c r="I129" s="186"/>
      <c r="J129" s="98">
        <f>J108</f>
        <v>0</v>
      </c>
      <c r="K129" s="87"/>
      <c r="L129" s="103"/>
      <c r="M129" s="87"/>
      <c r="N129" s="87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27"/>
    </row>
    <row r="130" spans="1:27" ht="14.25" customHeight="1">
      <c r="A130" s="81"/>
      <c r="B130" s="97"/>
      <c r="C130" s="191" t="s">
        <v>166</v>
      </c>
      <c r="D130" s="191"/>
      <c r="E130" s="191"/>
      <c r="F130" s="191"/>
      <c r="G130" s="191"/>
      <c r="H130" s="191"/>
      <c r="I130" s="191"/>
      <c r="J130" s="102">
        <f>(SUM(J125:J129))</f>
        <v>5100</v>
      </c>
      <c r="K130" s="87"/>
      <c r="L130" s="103"/>
      <c r="M130" s="87"/>
      <c r="N130" s="87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27"/>
    </row>
    <row r="131" spans="1:27" ht="12.75" customHeight="1">
      <c r="A131" s="81"/>
      <c r="B131" s="97" t="s">
        <v>92</v>
      </c>
      <c r="C131" s="186" t="str">
        <f>B111</f>
        <v>MÓDULO 6 – CUSTOS INDIRETOS, TRIBUTOS E LUCRO</v>
      </c>
      <c r="D131" s="186"/>
      <c r="E131" s="186"/>
      <c r="F131" s="186"/>
      <c r="G131" s="186"/>
      <c r="H131" s="186"/>
      <c r="I131" s="186"/>
      <c r="J131" s="98">
        <f>J120</f>
        <v>363.31012319228711</v>
      </c>
      <c r="K131" s="87"/>
      <c r="L131" s="87"/>
      <c r="M131" s="87"/>
      <c r="N131" s="87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27"/>
    </row>
    <row r="132" spans="1:27" ht="14.25" customHeight="1">
      <c r="A132" s="81"/>
      <c r="B132" s="191" t="s">
        <v>185</v>
      </c>
      <c r="C132" s="191"/>
      <c r="D132" s="191"/>
      <c r="E132" s="191"/>
      <c r="F132" s="191"/>
      <c r="G132" s="191"/>
      <c r="H132" s="191"/>
      <c r="I132" s="191"/>
      <c r="J132" s="102">
        <f>(SUM(J130:J131))</f>
        <v>5463.3101231922874</v>
      </c>
      <c r="K132" s="87"/>
      <c r="L132" s="87"/>
      <c r="M132" s="87"/>
      <c r="N132" s="87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27"/>
    </row>
    <row r="133" spans="1:27" ht="14.25" customHeight="1">
      <c r="A133" s="81"/>
      <c r="B133" s="85"/>
      <c r="C133" s="85"/>
      <c r="D133" s="85"/>
      <c r="E133" s="85"/>
      <c r="F133" s="85"/>
      <c r="G133" s="85"/>
      <c r="H133" s="85"/>
      <c r="I133" s="85"/>
      <c r="J133" s="137"/>
      <c r="K133" s="103"/>
      <c r="L133" s="103"/>
      <c r="M133" s="103"/>
      <c r="N133" s="87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27"/>
    </row>
    <row r="134" spans="1:27" ht="12.75" customHeight="1">
      <c r="A134" s="81"/>
      <c r="B134" s="85"/>
      <c r="C134" s="85"/>
      <c r="D134" s="85"/>
      <c r="E134" s="85"/>
      <c r="F134" s="85"/>
      <c r="G134" s="85"/>
      <c r="H134" s="85"/>
      <c r="I134" s="104"/>
      <c r="J134" s="105"/>
      <c r="K134" s="103"/>
      <c r="L134" s="87"/>
      <c r="M134" s="87"/>
      <c r="N134" s="87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27"/>
    </row>
    <row r="135" spans="1:27" ht="51" customHeight="1">
      <c r="A135" s="81"/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87"/>
      <c r="M135" s="103"/>
      <c r="N135" s="87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27"/>
    </row>
    <row r="136" spans="1:27" ht="12.75" customHeight="1">
      <c r="A136" s="81"/>
      <c r="B136" s="201"/>
      <c r="C136" s="201"/>
      <c r="D136" s="201"/>
      <c r="E136" s="201"/>
      <c r="F136" s="201"/>
      <c r="G136" s="201"/>
      <c r="H136" s="201"/>
      <c r="I136" s="201"/>
      <c r="J136" s="201"/>
      <c r="K136" s="201"/>
      <c r="L136" s="87"/>
      <c r="M136" s="87"/>
      <c r="N136" s="87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27"/>
    </row>
    <row r="137" spans="1:27" ht="14.25" customHeight="1">
      <c r="A137" s="81"/>
      <c r="B137" s="201"/>
      <c r="C137" s="201"/>
      <c r="D137" s="201"/>
      <c r="E137" s="201"/>
      <c r="F137" s="201"/>
      <c r="G137" s="201"/>
      <c r="H137" s="201"/>
      <c r="I137" s="201"/>
      <c r="J137" s="201"/>
      <c r="K137" s="201"/>
      <c r="L137" s="87"/>
      <c r="M137" s="87"/>
      <c r="N137" s="87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27"/>
    </row>
    <row r="138" spans="1:27" ht="14.25" customHeight="1">
      <c r="A138" s="81"/>
      <c r="B138" s="201"/>
      <c r="C138" s="201"/>
      <c r="D138" s="201"/>
      <c r="E138" s="201"/>
      <c r="F138" s="201"/>
      <c r="G138" s="201"/>
      <c r="H138" s="201"/>
      <c r="I138" s="201"/>
      <c r="J138" s="201"/>
      <c r="K138" s="201"/>
      <c r="L138" s="87"/>
      <c r="M138" s="87"/>
      <c r="N138" s="87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27"/>
    </row>
    <row r="139" spans="1:27" ht="14.25" customHeight="1">
      <c r="A139" s="81"/>
      <c r="B139" s="201"/>
      <c r="C139" s="201"/>
      <c r="D139" s="201"/>
      <c r="E139" s="201"/>
      <c r="F139" s="201"/>
      <c r="G139" s="201"/>
      <c r="H139" s="201"/>
      <c r="I139" s="201"/>
      <c r="J139" s="201"/>
      <c r="K139" s="201"/>
      <c r="L139" s="87"/>
      <c r="M139" s="87"/>
      <c r="N139" s="87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27"/>
    </row>
    <row r="140" spans="1:27" ht="14.25" customHeight="1">
      <c r="A140" s="81"/>
      <c r="B140" s="201"/>
      <c r="C140" s="201"/>
      <c r="D140" s="201"/>
      <c r="E140" s="201"/>
      <c r="F140" s="201"/>
      <c r="G140" s="201"/>
      <c r="H140" s="201"/>
      <c r="I140" s="201"/>
      <c r="J140" s="201"/>
      <c r="K140" s="201"/>
      <c r="L140" s="87"/>
      <c r="M140" s="87"/>
      <c r="N140" s="87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27"/>
    </row>
    <row r="141" spans="1:27" ht="14.25" customHeight="1">
      <c r="A141" s="81"/>
      <c r="B141" s="201"/>
      <c r="C141" s="201"/>
      <c r="D141" s="201"/>
      <c r="E141" s="201"/>
      <c r="F141" s="201"/>
      <c r="G141" s="201"/>
      <c r="H141" s="201"/>
      <c r="I141" s="201"/>
      <c r="J141" s="201"/>
      <c r="K141" s="201"/>
      <c r="L141" s="87"/>
      <c r="M141" s="87"/>
      <c r="N141" s="87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27"/>
    </row>
    <row r="142" spans="1:27" ht="14.25" customHeight="1">
      <c r="A142" s="81"/>
      <c r="B142" s="201"/>
      <c r="C142" s="201"/>
      <c r="D142" s="201"/>
      <c r="E142" s="201"/>
      <c r="F142" s="201"/>
      <c r="G142" s="201"/>
      <c r="H142" s="201"/>
      <c r="I142" s="201"/>
      <c r="J142" s="201"/>
      <c r="K142" s="201"/>
      <c r="L142" s="87"/>
      <c r="M142" s="87"/>
      <c r="N142" s="87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27"/>
    </row>
    <row r="143" spans="1:27" ht="14.25" customHeight="1">
      <c r="A143" s="81"/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  <c r="L143" s="87"/>
      <c r="M143" s="87"/>
      <c r="N143" s="87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27"/>
    </row>
    <row r="144" spans="1:27" ht="14.25" customHeight="1">
      <c r="A144" s="81"/>
      <c r="B144" s="201"/>
      <c r="C144" s="201"/>
      <c r="D144" s="201"/>
      <c r="E144" s="201"/>
      <c r="F144" s="201"/>
      <c r="G144" s="201"/>
      <c r="H144" s="201"/>
      <c r="I144" s="201"/>
      <c r="J144" s="201"/>
      <c r="K144" s="201"/>
      <c r="L144" s="87"/>
      <c r="M144" s="87"/>
      <c r="N144" s="87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27"/>
    </row>
    <row r="145" spans="1:27" ht="14.25" customHeight="1">
      <c r="A145" s="81"/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  <c r="L145" s="87"/>
      <c r="M145" s="87"/>
      <c r="N145" s="87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27"/>
    </row>
    <row r="146" spans="1:27" ht="14.25" customHeight="1">
      <c r="A146" s="81"/>
      <c r="B146" s="201"/>
      <c r="C146" s="201"/>
      <c r="D146" s="201"/>
      <c r="E146" s="201"/>
      <c r="F146" s="201"/>
      <c r="G146" s="201"/>
      <c r="H146" s="201"/>
      <c r="I146" s="201"/>
      <c r="J146" s="201"/>
      <c r="K146" s="201"/>
      <c r="L146" s="87"/>
      <c r="M146" s="87"/>
      <c r="N146" s="87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27"/>
    </row>
    <row r="147" spans="1:27" ht="14.25" customHeight="1">
      <c r="A147" s="81"/>
      <c r="B147" s="201"/>
      <c r="C147" s="201"/>
      <c r="D147" s="201"/>
      <c r="E147" s="201"/>
      <c r="F147" s="201"/>
      <c r="G147" s="201"/>
      <c r="H147" s="201"/>
      <c r="I147" s="201"/>
      <c r="J147" s="201"/>
      <c r="K147" s="201"/>
      <c r="L147" s="87"/>
      <c r="M147" s="87"/>
      <c r="N147" s="87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27"/>
    </row>
    <row r="148" spans="1:27" ht="14.25" customHeight="1">
      <c r="A148" s="81"/>
      <c r="B148" s="201"/>
      <c r="C148" s="201"/>
      <c r="D148" s="201"/>
      <c r="E148" s="201"/>
      <c r="F148" s="201"/>
      <c r="G148" s="201"/>
      <c r="H148" s="201"/>
      <c r="I148" s="201"/>
      <c r="J148" s="201"/>
      <c r="K148" s="201"/>
      <c r="L148" s="87"/>
      <c r="M148" s="87"/>
      <c r="N148" s="87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27"/>
    </row>
    <row r="149" spans="1:27" ht="14.25" customHeight="1">
      <c r="A149" s="81"/>
      <c r="B149" s="201"/>
      <c r="C149" s="201"/>
      <c r="D149" s="201"/>
      <c r="E149" s="201"/>
      <c r="F149" s="201"/>
      <c r="G149" s="201"/>
      <c r="H149" s="201"/>
      <c r="I149" s="201"/>
      <c r="J149" s="201"/>
      <c r="K149" s="20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27"/>
    </row>
    <row r="150" spans="1:27" ht="14.25" customHeight="1">
      <c r="A150" s="81"/>
      <c r="B150" s="201"/>
      <c r="C150" s="201"/>
      <c r="D150" s="201"/>
      <c r="E150" s="201"/>
      <c r="F150" s="201"/>
      <c r="G150" s="201"/>
      <c r="H150" s="201"/>
      <c r="I150" s="201"/>
      <c r="J150" s="201"/>
      <c r="K150" s="20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27"/>
    </row>
    <row r="151" spans="1:27" ht="14.25" customHeight="1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27"/>
    </row>
    <row r="152" spans="1:27" ht="14.25" customHeight="1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27"/>
    </row>
    <row r="153" spans="1:27" ht="14.25" customHeight="1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27"/>
    </row>
    <row r="154" spans="1:27" ht="14.25" customHeight="1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27"/>
    </row>
    <row r="155" spans="1:27" ht="14.25" customHeight="1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27"/>
    </row>
    <row r="156" spans="1:27" ht="14.25" customHeight="1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27"/>
    </row>
    <row r="157" spans="1:27" ht="14.25" customHeight="1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27"/>
    </row>
    <row r="158" spans="1:27" ht="14.25" customHeight="1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27"/>
    </row>
    <row r="159" spans="1:27" ht="14.25" customHeight="1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27"/>
    </row>
    <row r="160" spans="1:27" ht="14.25" customHeight="1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27"/>
    </row>
    <row r="161" spans="1:27" ht="14.25" customHeight="1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27"/>
    </row>
    <row r="162" spans="1:27" ht="14.25" customHeight="1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27"/>
    </row>
    <row r="163" spans="1:27" ht="14.25" customHeight="1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27"/>
    </row>
    <row r="164" spans="1:27" ht="14.25" customHeight="1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27"/>
    </row>
    <row r="165" spans="1:27" ht="14.25" customHeight="1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27"/>
    </row>
    <row r="166" spans="1:27" ht="14.25" customHeight="1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27"/>
    </row>
    <row r="167" spans="1:27" ht="14.25" customHeight="1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27"/>
    </row>
    <row r="168" spans="1:27" ht="14.25" customHeight="1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27"/>
    </row>
    <row r="169" spans="1:27" ht="14.25" customHeight="1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27"/>
    </row>
    <row r="170" spans="1:27" ht="14.25" customHeight="1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27"/>
    </row>
    <row r="171" spans="1:27" ht="14.25" customHeight="1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27"/>
    </row>
    <row r="172" spans="1:27" ht="14.25" customHeight="1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27"/>
    </row>
    <row r="173" spans="1:27" ht="14.25" customHeight="1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27"/>
    </row>
    <row r="174" spans="1:27" ht="14.25" customHeight="1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27"/>
    </row>
    <row r="175" spans="1:27" ht="14.25" customHeight="1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27"/>
    </row>
    <row r="176" spans="1:27" ht="14.25" customHeight="1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27"/>
    </row>
    <row r="177" spans="1:27" ht="14.25" customHeight="1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27"/>
    </row>
    <row r="178" spans="1:27" ht="14.25" customHeight="1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27"/>
    </row>
    <row r="179" spans="1:27" ht="14.25" customHeight="1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27"/>
    </row>
    <row r="180" spans="1:27" ht="14.25" customHeight="1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27"/>
    </row>
    <row r="181" spans="1:27" ht="14.25" customHeight="1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27"/>
    </row>
    <row r="182" spans="1:27" ht="14.25" customHeight="1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27"/>
    </row>
    <row r="183" spans="1:27" ht="14.25" customHeight="1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27"/>
    </row>
    <row r="184" spans="1:27" ht="14.25" customHeight="1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27"/>
    </row>
    <row r="185" spans="1:27" ht="14.25" customHeight="1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27"/>
    </row>
    <row r="186" spans="1:27" ht="14.25" customHeight="1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27"/>
    </row>
    <row r="187" spans="1:27" ht="14.25" customHeight="1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27"/>
    </row>
    <row r="188" spans="1:27" ht="14.25" customHeight="1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27"/>
    </row>
    <row r="189" spans="1:27" ht="14.25" customHeight="1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27"/>
    </row>
    <row r="190" spans="1:27" ht="14.25" customHeight="1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27"/>
    </row>
    <row r="191" spans="1:27" ht="14.25" customHeight="1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27"/>
    </row>
    <row r="192" spans="1:27" ht="14.25" customHeight="1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27"/>
    </row>
    <row r="193" spans="1:27" ht="14.25" customHeight="1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27"/>
    </row>
    <row r="194" spans="1:27" ht="14.25" customHeight="1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27"/>
    </row>
    <row r="195" spans="1:27" ht="14.25" customHeight="1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27"/>
    </row>
    <row r="196" spans="1:27" ht="14.25" customHeight="1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27"/>
    </row>
    <row r="197" spans="1:27" ht="14.25" customHeight="1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27"/>
    </row>
    <row r="198" spans="1:27" ht="14.25" customHeight="1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27"/>
    </row>
    <row r="199" spans="1:27" ht="14.25" customHeight="1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27"/>
    </row>
    <row r="200" spans="1:27" ht="14.25" customHeight="1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27"/>
    </row>
    <row r="201" spans="1:27" ht="14.25" customHeight="1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27"/>
    </row>
    <row r="202" spans="1:27" ht="14.25" customHeight="1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27"/>
    </row>
    <row r="203" spans="1:27" ht="14.25" customHeight="1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27"/>
    </row>
    <row r="204" spans="1:27" ht="14.25" customHeight="1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27"/>
    </row>
    <row r="205" spans="1:27" ht="14.25" customHeight="1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27"/>
    </row>
    <row r="206" spans="1:27" ht="14.25" customHeight="1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27"/>
    </row>
    <row r="207" spans="1:27" ht="14.25" customHeight="1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27"/>
    </row>
    <row r="208" spans="1:27" ht="14.25" customHeight="1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27"/>
    </row>
    <row r="209" spans="1:27" ht="14.25" customHeight="1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27"/>
    </row>
    <row r="210" spans="1:27" ht="14.25" customHeight="1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27"/>
    </row>
    <row r="211" spans="1:27" ht="14.25" customHeight="1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27"/>
    </row>
    <row r="212" spans="1:27" ht="14.25" customHeight="1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27"/>
    </row>
    <row r="213" spans="1:27" ht="14.25" customHeight="1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27"/>
    </row>
    <row r="214" spans="1:27" ht="14.25" customHeight="1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27"/>
    </row>
    <row r="215" spans="1:27" ht="14.25" customHeight="1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27"/>
    </row>
    <row r="216" spans="1:27" ht="14.25" customHeight="1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27"/>
    </row>
    <row r="217" spans="1:27" ht="14.25" customHeight="1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27"/>
    </row>
    <row r="218" spans="1:27" ht="14.25" customHeight="1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27"/>
    </row>
    <row r="219" spans="1:27" ht="14.25" customHeight="1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27"/>
    </row>
    <row r="220" spans="1:27" ht="14.25" customHeight="1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27"/>
    </row>
    <row r="221" spans="1:27" ht="14.25" customHeight="1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27"/>
    </row>
    <row r="222" spans="1:27" ht="14.25" customHeight="1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27"/>
    </row>
    <row r="223" spans="1:27" ht="14.25" customHeight="1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27"/>
    </row>
    <row r="224" spans="1:27" ht="14.25" customHeight="1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27"/>
    </row>
    <row r="225" spans="1:27" ht="14.25" customHeight="1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27"/>
    </row>
    <row r="226" spans="1:27" ht="14.25" customHeight="1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27"/>
    </row>
    <row r="227" spans="1:27" ht="14.25" customHeight="1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27"/>
    </row>
    <row r="228" spans="1:27" ht="14.25" customHeight="1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27"/>
    </row>
    <row r="229" spans="1:27" ht="14.25" customHeight="1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27"/>
    </row>
    <row r="230" spans="1:27" ht="14.25" customHeight="1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27"/>
    </row>
    <row r="231" spans="1:27" ht="14.25" customHeight="1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27"/>
    </row>
    <row r="232" spans="1:27" ht="14.25" customHeight="1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27"/>
    </row>
    <row r="233" spans="1:27" ht="14.25" customHeight="1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27"/>
    </row>
    <row r="234" spans="1:27" ht="14.25" customHeight="1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27"/>
    </row>
    <row r="235" spans="1:27" ht="14.25" customHeight="1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27"/>
    </row>
    <row r="236" spans="1:27" ht="14.25" customHeight="1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27"/>
    </row>
    <row r="237" spans="1:27" ht="14.25" customHeight="1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27"/>
    </row>
    <row r="238" spans="1:27" ht="14.25" customHeight="1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27"/>
    </row>
    <row r="239" spans="1:27" ht="14.25" customHeight="1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27"/>
    </row>
    <row r="240" spans="1:27" ht="14.25" customHeight="1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27"/>
    </row>
    <row r="241" spans="1:27" ht="14.25" customHeight="1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27"/>
    </row>
    <row r="242" spans="1:27" ht="14.25" customHeight="1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27"/>
    </row>
    <row r="243" spans="1:27" ht="14.25" customHeight="1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27"/>
    </row>
    <row r="244" spans="1:27" ht="14.25" customHeight="1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27"/>
    </row>
    <row r="245" spans="1:27" ht="14.25" customHeight="1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27"/>
    </row>
    <row r="246" spans="1:27" ht="14.25" customHeight="1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27"/>
    </row>
    <row r="247" spans="1:27" ht="14.25" customHeight="1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27"/>
    </row>
    <row r="248" spans="1:27" ht="14.25" customHeight="1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27"/>
    </row>
    <row r="249" spans="1:27" ht="14.25" customHeight="1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27"/>
    </row>
    <row r="250" spans="1:27" ht="14.25" customHeight="1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27"/>
    </row>
    <row r="251" spans="1:27" ht="14.25" customHeight="1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27"/>
    </row>
    <row r="252" spans="1:27" ht="14.25" customHeight="1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27"/>
    </row>
    <row r="253" spans="1:27" ht="14.25" customHeight="1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27"/>
    </row>
    <row r="254" spans="1:27" ht="14.25" customHeight="1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27"/>
    </row>
    <row r="255" spans="1:27" ht="14.25" customHeight="1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27"/>
    </row>
    <row r="256" spans="1:27" ht="14.25" customHeight="1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27"/>
    </row>
    <row r="257" spans="1:27" ht="14.25" customHeight="1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27"/>
    </row>
    <row r="258" spans="1:27" ht="14.25" customHeight="1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27"/>
    </row>
    <row r="259" spans="1:27" ht="14.25" customHeight="1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27"/>
    </row>
    <row r="260" spans="1:27" ht="14.25" customHeight="1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27"/>
    </row>
    <row r="261" spans="1:27" ht="14.25" customHeight="1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27"/>
    </row>
    <row r="262" spans="1:27" ht="14.25" customHeight="1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27"/>
    </row>
    <row r="263" spans="1:27" ht="14.2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</row>
    <row r="264" spans="1:27" ht="14.2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</row>
    <row r="265" spans="1:27" ht="14.2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</row>
    <row r="266" spans="1:27" ht="14.2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</row>
    <row r="267" spans="1:27" ht="14.2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</row>
    <row r="268" spans="1:27" ht="14.2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</row>
    <row r="269" spans="1:27" ht="14.2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</row>
    <row r="270" spans="1:27" ht="14.2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</row>
    <row r="271" spans="1:27" ht="14.2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</row>
    <row r="272" spans="1:27" ht="14.2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</row>
    <row r="273" spans="1:27" ht="14.2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</row>
    <row r="274" spans="1:27" ht="14.2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</row>
    <row r="275" spans="1:27" ht="14.2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</row>
    <row r="276" spans="1:27" ht="14.2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</row>
    <row r="277" spans="1:27" ht="14.2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</row>
    <row r="278" spans="1:27" ht="14.2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</row>
    <row r="279" spans="1:27" ht="14.2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</row>
    <row r="280" spans="1:27" ht="14.2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</row>
    <row r="281" spans="1:27" ht="14.2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</row>
    <row r="282" spans="1:27" ht="14.2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</row>
    <row r="283" spans="1:27" ht="14.2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</row>
    <row r="284" spans="1:27" ht="14.2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</row>
    <row r="285" spans="1:27" ht="14.2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</row>
    <row r="286" spans="1:27" ht="14.2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</row>
    <row r="287" spans="1:27" ht="14.2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</row>
    <row r="288" spans="1:27" ht="14.2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</row>
    <row r="289" spans="1:27" ht="14.2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</row>
    <row r="290" spans="1:27" ht="14.2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</row>
    <row r="291" spans="1:27" ht="14.2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</row>
    <row r="292" spans="1:27" ht="14.2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</row>
    <row r="293" spans="1:27" ht="14.2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</row>
    <row r="294" spans="1:27" ht="14.2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</row>
    <row r="295" spans="1:27" ht="14.2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</row>
    <row r="296" spans="1:27" ht="14.2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</row>
    <row r="297" spans="1:27" ht="14.2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</row>
    <row r="298" spans="1:27" ht="14.2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</row>
    <row r="299" spans="1:27" ht="14.2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</row>
    <row r="300" spans="1:27" ht="14.2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</row>
    <row r="301" spans="1:27" ht="14.2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</row>
    <row r="302" spans="1:27" ht="14.2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</row>
    <row r="303" spans="1:27" ht="14.2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</row>
    <row r="304" spans="1:27" ht="14.2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</row>
    <row r="305" spans="1:27" ht="14.2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</row>
    <row r="306" spans="1:27" ht="14.2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</row>
    <row r="307" spans="1:27" ht="14.2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</row>
    <row r="308" spans="1:27" ht="14.2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</row>
    <row r="309" spans="1:27" ht="14.2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</row>
    <row r="310" spans="1:27" ht="14.2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</row>
    <row r="311" spans="1:27" ht="14.2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</row>
    <row r="312" spans="1:27" ht="14.2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</row>
    <row r="313" spans="1:27" ht="14.2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</row>
    <row r="314" spans="1:27" ht="14.2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</row>
    <row r="315" spans="1:27" ht="14.2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</row>
    <row r="316" spans="1:27" ht="14.2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</row>
    <row r="317" spans="1:27" ht="14.2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</row>
    <row r="318" spans="1:27" ht="14.2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</row>
    <row r="319" spans="1:27" ht="14.2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</row>
    <row r="320" spans="1:27" ht="14.2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</row>
    <row r="321" spans="1:27" ht="14.2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</row>
    <row r="322" spans="1:27" ht="14.2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</row>
    <row r="323" spans="1:27" ht="14.2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</row>
    <row r="324" spans="1:27" ht="14.2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</row>
    <row r="325" spans="1:27" ht="14.2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</row>
    <row r="326" spans="1:27" ht="14.2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</row>
    <row r="327" spans="1:27" ht="14.2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</row>
    <row r="328" spans="1:27" ht="14.2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</row>
    <row r="329" spans="1:27" ht="14.2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</row>
    <row r="330" spans="1:27" ht="14.2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</row>
    <row r="331" spans="1:27" ht="14.2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</row>
    <row r="332" spans="1:27" ht="14.2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</row>
    <row r="333" spans="1:27" ht="14.2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</row>
    <row r="334" spans="1:27" ht="14.2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</row>
    <row r="335" spans="1:27" ht="14.2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</row>
    <row r="336" spans="1:27" ht="14.2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</row>
    <row r="337" spans="1:27" ht="14.2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</row>
    <row r="338" spans="1:27" ht="14.2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</row>
    <row r="339" spans="1:27" ht="14.2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</row>
    <row r="340" spans="1:27" ht="14.2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</row>
    <row r="341" spans="1:27" ht="14.2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</row>
    <row r="342" spans="1:27" ht="14.2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</row>
    <row r="343" spans="1:27" ht="14.2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</row>
    <row r="344" spans="1:27" ht="14.2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</row>
    <row r="345" spans="1:27" ht="14.2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</row>
    <row r="346" spans="1:27" ht="14.2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</row>
    <row r="347" spans="1:27" ht="14.2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</row>
    <row r="348" spans="1:27" ht="14.2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</row>
    <row r="349" spans="1:27" ht="14.2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</row>
    <row r="350" spans="1:27" ht="14.2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</row>
    <row r="351" spans="1:27" ht="14.2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</row>
    <row r="352" spans="1:27" ht="14.2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</row>
    <row r="353" spans="1:27" ht="14.2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</row>
    <row r="354" spans="1:27" ht="14.2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</row>
    <row r="355" spans="1:27" ht="14.2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</row>
    <row r="356" spans="1:27" ht="14.2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</row>
    <row r="357" spans="1:27" ht="14.2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</row>
    <row r="358" spans="1:27" ht="14.2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</row>
    <row r="359" spans="1:27" ht="14.2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</row>
    <row r="360" spans="1:27" ht="14.2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</row>
    <row r="361" spans="1:27" ht="14.2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</row>
    <row r="362" spans="1:27" ht="14.2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</row>
    <row r="363" spans="1:27" ht="14.2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</row>
    <row r="364" spans="1:27" ht="14.2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</row>
    <row r="365" spans="1:27" ht="14.2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</row>
    <row r="366" spans="1:27" ht="14.2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</row>
    <row r="367" spans="1:27" ht="14.2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</row>
    <row r="368" spans="1:27" ht="14.2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</row>
    <row r="369" spans="1:27" ht="14.2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</row>
    <row r="370" spans="1:27" ht="14.2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</row>
    <row r="371" spans="1:27" ht="14.2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</row>
    <row r="372" spans="1:27" ht="14.2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</row>
    <row r="373" spans="1:27" ht="14.2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</row>
    <row r="374" spans="1:27" ht="14.2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</row>
    <row r="375" spans="1:27" ht="14.2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</row>
    <row r="376" spans="1:27" ht="14.2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</row>
    <row r="377" spans="1:27" ht="14.2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</row>
    <row r="378" spans="1:27" ht="14.2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</row>
    <row r="379" spans="1:27" ht="14.2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</row>
    <row r="380" spans="1:27" ht="14.2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</row>
    <row r="381" spans="1:27" ht="14.2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</row>
    <row r="382" spans="1:27" ht="14.2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</row>
    <row r="383" spans="1:27" ht="14.2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</row>
    <row r="384" spans="1:27" ht="14.2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</row>
    <row r="385" spans="1:27" ht="14.2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</row>
    <row r="386" spans="1:27" ht="14.2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</row>
    <row r="387" spans="1:27" ht="14.2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</row>
    <row r="388" spans="1:27" ht="14.2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</row>
    <row r="389" spans="1:27" ht="14.2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</row>
    <row r="390" spans="1:27" ht="14.2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</row>
    <row r="391" spans="1:27" ht="14.2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</row>
    <row r="392" spans="1:27" ht="14.2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</row>
    <row r="393" spans="1:27" ht="14.2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</row>
    <row r="394" spans="1:27" ht="14.2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</row>
    <row r="395" spans="1:27" ht="14.2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</row>
    <row r="396" spans="1:27" ht="14.2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</row>
    <row r="397" spans="1:27" ht="14.2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</row>
    <row r="398" spans="1:27" ht="14.2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</row>
    <row r="399" spans="1:27" ht="14.2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</row>
    <row r="400" spans="1:27" ht="14.2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</row>
    <row r="401" spans="1:27" ht="14.2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</row>
    <row r="402" spans="1:27" ht="14.2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</row>
    <row r="403" spans="1:27" ht="14.2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</row>
    <row r="404" spans="1:27" ht="14.2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</row>
    <row r="405" spans="1:27" ht="14.2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</row>
    <row r="406" spans="1:27" ht="14.2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</row>
    <row r="407" spans="1:27" ht="14.2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</row>
    <row r="408" spans="1:27" ht="14.2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</row>
    <row r="409" spans="1:27" ht="14.2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</row>
    <row r="410" spans="1:27" ht="14.2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</row>
    <row r="411" spans="1:27" ht="14.2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</row>
    <row r="412" spans="1:27" ht="14.2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</row>
    <row r="413" spans="1:27" ht="14.2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</row>
    <row r="414" spans="1:27" ht="14.2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</row>
    <row r="415" spans="1:27" ht="14.2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</row>
    <row r="416" spans="1:27" ht="14.2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</row>
    <row r="417" spans="1:27" ht="14.2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</row>
    <row r="418" spans="1:27" ht="14.2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</row>
    <row r="419" spans="1:27" ht="14.2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</row>
    <row r="420" spans="1:27" ht="14.2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</row>
    <row r="421" spans="1:27" ht="14.2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</row>
    <row r="422" spans="1:27" ht="14.2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</row>
    <row r="423" spans="1:27" ht="14.2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</row>
    <row r="424" spans="1:27" ht="14.2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</row>
    <row r="425" spans="1:27" ht="14.2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</row>
    <row r="426" spans="1:27" ht="14.2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</row>
    <row r="427" spans="1:27" ht="14.2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</row>
    <row r="428" spans="1:27" ht="14.2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</row>
    <row r="429" spans="1:27" ht="14.2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</row>
    <row r="430" spans="1:27" ht="14.2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</row>
    <row r="431" spans="1:27" ht="14.2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</row>
    <row r="432" spans="1:27" ht="14.2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</row>
    <row r="433" spans="1:27" ht="14.2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</row>
    <row r="434" spans="1:27" ht="14.2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</row>
    <row r="435" spans="1:27" ht="14.2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</row>
    <row r="436" spans="1:27" ht="14.2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</row>
    <row r="437" spans="1:27" ht="14.2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</row>
    <row r="438" spans="1:27" ht="14.2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</row>
    <row r="439" spans="1:27" ht="14.2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</row>
    <row r="440" spans="1:27" ht="14.2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</row>
    <row r="441" spans="1:27" ht="14.2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</row>
    <row r="442" spans="1:27" ht="14.2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</row>
    <row r="443" spans="1:27" ht="14.2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</row>
    <row r="444" spans="1:27" ht="14.2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</row>
    <row r="445" spans="1:27" ht="14.2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</row>
    <row r="446" spans="1:27" ht="14.2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</row>
    <row r="447" spans="1:27" ht="14.2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</row>
    <row r="448" spans="1:27" ht="14.2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</row>
    <row r="449" spans="1:27" ht="14.2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</row>
    <row r="450" spans="1:27" ht="14.2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</row>
    <row r="451" spans="1:27" ht="14.2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</row>
    <row r="452" spans="1:27" ht="14.2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</row>
    <row r="453" spans="1:27" ht="14.2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</row>
    <row r="454" spans="1:27" ht="14.2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</row>
    <row r="455" spans="1:27" ht="14.2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</row>
    <row r="456" spans="1:27" ht="14.2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</row>
    <row r="457" spans="1:27" ht="14.2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</row>
    <row r="458" spans="1:27" ht="14.2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</row>
    <row r="459" spans="1:27" ht="14.2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</row>
    <row r="460" spans="1:27" ht="14.2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</row>
    <row r="461" spans="1:27" ht="14.2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</row>
    <row r="462" spans="1:27" ht="14.2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</row>
    <row r="463" spans="1:27" ht="14.2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</row>
    <row r="464" spans="1:27" ht="14.2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</row>
    <row r="465" spans="1:27" ht="14.2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</row>
    <row r="466" spans="1:27" ht="14.2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</row>
    <row r="467" spans="1:27" ht="14.2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</row>
    <row r="468" spans="1:27" ht="14.2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</row>
    <row r="469" spans="1:27" ht="14.2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</row>
    <row r="470" spans="1:27" ht="14.2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</row>
    <row r="471" spans="1:27" ht="14.2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</row>
    <row r="472" spans="1:27" ht="14.2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</row>
    <row r="473" spans="1:27" ht="14.2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</row>
    <row r="474" spans="1:27" ht="14.2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</row>
    <row r="475" spans="1:27" ht="14.2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</row>
    <row r="476" spans="1:27" ht="14.2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</row>
    <row r="477" spans="1:27" ht="14.2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</row>
    <row r="478" spans="1:27" ht="14.2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</row>
    <row r="479" spans="1:27" ht="14.2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</row>
    <row r="480" spans="1:27" ht="14.2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</row>
    <row r="481" spans="1:27" ht="14.2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</row>
    <row r="482" spans="1:27" ht="14.2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</row>
    <row r="483" spans="1:27" ht="14.2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</row>
    <row r="484" spans="1:27" ht="14.2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</row>
    <row r="485" spans="1:27" ht="14.2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</row>
    <row r="486" spans="1:27" ht="14.2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</row>
    <row r="487" spans="1:27" ht="14.2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</row>
    <row r="488" spans="1:27" ht="14.2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</row>
    <row r="489" spans="1:27" ht="14.2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</row>
    <row r="490" spans="1:27" ht="14.2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</row>
    <row r="491" spans="1:27" ht="14.2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</row>
    <row r="492" spans="1:27" ht="14.2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</row>
    <row r="493" spans="1:27" ht="14.2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</row>
    <row r="494" spans="1:27" ht="14.2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</row>
    <row r="495" spans="1:27" ht="14.2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</row>
    <row r="496" spans="1:27" ht="14.2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</row>
    <row r="497" spans="1:27" ht="14.2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</row>
    <row r="498" spans="1:27" ht="14.2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</row>
    <row r="499" spans="1:27" ht="14.2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</row>
    <row r="500" spans="1:27" ht="14.2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</row>
    <row r="501" spans="1:27" ht="14.2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</row>
    <row r="502" spans="1:27" ht="14.2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</row>
    <row r="503" spans="1:27" ht="14.2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</row>
    <row r="504" spans="1:27" ht="14.2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</row>
    <row r="505" spans="1:27" ht="14.2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</row>
    <row r="506" spans="1:27" ht="14.2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</row>
    <row r="507" spans="1:27" ht="14.2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</row>
    <row r="508" spans="1:27" ht="14.2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</row>
    <row r="509" spans="1:27" ht="14.2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</row>
    <row r="510" spans="1:27" ht="14.2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</row>
    <row r="511" spans="1:27" ht="14.2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</row>
    <row r="512" spans="1:27" ht="14.2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</row>
    <row r="513" spans="1:27" ht="14.2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</row>
    <row r="514" spans="1:27" ht="14.2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</row>
    <row r="515" spans="1:27" ht="14.2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</row>
    <row r="516" spans="1:27" ht="14.2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</row>
    <row r="517" spans="1:27" ht="14.2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</row>
    <row r="518" spans="1:27" ht="14.2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</row>
    <row r="519" spans="1:27" ht="14.2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</row>
    <row r="520" spans="1:27" ht="14.2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</row>
    <row r="521" spans="1:27" ht="14.2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</row>
    <row r="522" spans="1:27" ht="14.2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</row>
    <row r="523" spans="1:27" ht="14.2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</row>
    <row r="524" spans="1:27" ht="14.2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</row>
    <row r="525" spans="1:27" ht="14.2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</row>
    <row r="526" spans="1:27" ht="14.2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</row>
    <row r="527" spans="1:27" ht="14.2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</row>
    <row r="528" spans="1:27" ht="14.2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</row>
    <row r="529" spans="1:27" ht="14.2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</row>
    <row r="530" spans="1:27" ht="14.2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</row>
    <row r="531" spans="1:27" ht="14.2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</row>
    <row r="532" spans="1:27" ht="14.2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</row>
    <row r="533" spans="1:27" ht="14.2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</row>
    <row r="534" spans="1:27" ht="14.2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</row>
    <row r="535" spans="1:27" ht="14.2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</row>
    <row r="536" spans="1:27" ht="14.2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</row>
    <row r="537" spans="1:27" ht="14.2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</row>
    <row r="538" spans="1:27" ht="14.2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</row>
    <row r="539" spans="1:27" ht="14.2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</row>
    <row r="540" spans="1:27" ht="14.2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</row>
    <row r="541" spans="1:27" ht="14.2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</row>
    <row r="542" spans="1:27" ht="14.2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</row>
    <row r="543" spans="1:27" ht="14.2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</row>
    <row r="544" spans="1:27" ht="14.2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</row>
    <row r="545" spans="1:27" ht="14.2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</row>
    <row r="546" spans="1:27" ht="14.2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</row>
    <row r="547" spans="1:27" ht="14.2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</row>
    <row r="548" spans="1:27" ht="14.2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</row>
    <row r="549" spans="1:27" ht="14.2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</row>
    <row r="550" spans="1:27" ht="14.2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</row>
    <row r="551" spans="1:27" ht="14.2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</row>
    <row r="552" spans="1:27" ht="14.2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</row>
    <row r="553" spans="1:27" ht="14.2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</row>
    <row r="554" spans="1:27" ht="14.2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</row>
    <row r="555" spans="1:27" ht="14.2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</row>
    <row r="556" spans="1:27" ht="14.2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</row>
    <row r="557" spans="1:27" ht="14.2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</row>
    <row r="558" spans="1:27" ht="14.2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</row>
    <row r="559" spans="1:27" ht="14.2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</row>
    <row r="560" spans="1:27" ht="14.2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</row>
    <row r="561" spans="1:27" ht="14.2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</row>
    <row r="562" spans="1:27" ht="14.2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</row>
    <row r="563" spans="1:27" ht="14.2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</row>
    <row r="564" spans="1:27" ht="14.2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</row>
    <row r="565" spans="1:27" ht="14.2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</row>
    <row r="566" spans="1:27" ht="14.2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</row>
    <row r="567" spans="1:27" ht="14.2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</row>
    <row r="568" spans="1:27" ht="14.2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</row>
    <row r="569" spans="1:27" ht="14.2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</row>
    <row r="570" spans="1:27" ht="14.2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</row>
    <row r="571" spans="1:27" ht="14.2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</row>
    <row r="572" spans="1:27" ht="14.2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</row>
    <row r="573" spans="1:27" ht="14.2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</row>
    <row r="574" spans="1:27" ht="14.2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</row>
    <row r="575" spans="1:27" ht="14.2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</row>
    <row r="576" spans="1:27" ht="14.2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</row>
    <row r="577" spans="1:27" ht="14.2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</row>
    <row r="578" spans="1:27" ht="14.2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</row>
    <row r="579" spans="1:27" ht="14.2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</row>
    <row r="580" spans="1:27" ht="14.2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</row>
    <row r="581" spans="1:27" ht="14.2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</row>
    <row r="582" spans="1:27" ht="14.2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</row>
    <row r="583" spans="1:27" ht="14.2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</row>
    <row r="584" spans="1:27" ht="14.2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</row>
    <row r="585" spans="1:27" ht="14.2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</row>
    <row r="586" spans="1:27" ht="14.2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</row>
    <row r="587" spans="1:27" ht="14.2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</row>
    <row r="588" spans="1:27" ht="14.2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</row>
    <row r="589" spans="1:27" ht="14.2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</row>
    <row r="590" spans="1:27" ht="14.2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</row>
    <row r="591" spans="1:27" ht="14.2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</row>
    <row r="592" spans="1:27" ht="14.2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</row>
    <row r="593" spans="1:27" ht="14.2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</row>
    <row r="594" spans="1:27" ht="14.2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</row>
    <row r="595" spans="1:27" ht="14.2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</row>
    <row r="596" spans="1:27" ht="14.2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</row>
    <row r="597" spans="1:27" ht="14.2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</row>
    <row r="598" spans="1:27" ht="14.2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</row>
    <row r="599" spans="1:27" ht="14.2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</row>
    <row r="600" spans="1:27" ht="14.2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</row>
    <row r="601" spans="1:27" ht="14.2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</row>
    <row r="602" spans="1:27" ht="14.2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</row>
    <row r="603" spans="1:27" ht="14.2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</row>
    <row r="604" spans="1:27" ht="14.2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</row>
    <row r="605" spans="1:27" ht="14.2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</row>
    <row r="606" spans="1:27" ht="14.2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</row>
    <row r="607" spans="1:27" ht="14.2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</row>
    <row r="608" spans="1:27" ht="14.2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</row>
    <row r="609" spans="1:27" ht="14.2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</row>
    <row r="610" spans="1:27" ht="14.2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</row>
    <row r="611" spans="1:27" ht="14.2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</row>
    <row r="612" spans="1:27" ht="14.2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</row>
    <row r="613" spans="1:27" ht="14.2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</row>
    <row r="614" spans="1:27" ht="14.2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</row>
    <row r="615" spans="1:27" ht="14.2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</row>
    <row r="616" spans="1:27" ht="14.2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</row>
    <row r="617" spans="1:27" ht="14.2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</row>
    <row r="618" spans="1:27" ht="14.2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</row>
    <row r="619" spans="1:27" ht="14.2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</row>
    <row r="620" spans="1:27" ht="14.2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</row>
    <row r="621" spans="1:27" ht="14.2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</row>
    <row r="622" spans="1:27" ht="14.2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</row>
    <row r="623" spans="1:27" ht="14.2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</row>
    <row r="624" spans="1:27" ht="14.2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</row>
    <row r="625" spans="1:27" ht="14.2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</row>
    <row r="626" spans="1:27" ht="14.2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</row>
    <row r="627" spans="1:27" ht="14.2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</row>
    <row r="628" spans="1:27" ht="14.2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</row>
    <row r="629" spans="1:27" ht="14.2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</row>
    <row r="630" spans="1:27" ht="14.2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</row>
    <row r="631" spans="1:27" ht="14.2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</row>
    <row r="632" spans="1:27" ht="14.2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</row>
    <row r="633" spans="1:27" ht="14.2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</row>
    <row r="634" spans="1:27" ht="14.2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</row>
    <row r="635" spans="1:27" ht="14.2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</row>
    <row r="636" spans="1:27" ht="14.2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</row>
    <row r="637" spans="1:27" ht="14.2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</row>
    <row r="638" spans="1:27" ht="14.2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</row>
    <row r="639" spans="1:27" ht="14.2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</row>
    <row r="640" spans="1:27" ht="14.2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</row>
    <row r="641" spans="1:27" ht="14.2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</row>
    <row r="642" spans="1:27" ht="14.2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</row>
    <row r="643" spans="1:27" ht="14.2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</row>
    <row r="644" spans="1:27" ht="14.2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</row>
    <row r="645" spans="1:27" ht="14.2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</row>
    <row r="646" spans="1:27" ht="14.2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</row>
    <row r="647" spans="1:27" ht="14.2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</row>
    <row r="648" spans="1:27" ht="14.2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</row>
    <row r="649" spans="1:27" ht="14.2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</row>
    <row r="650" spans="1:27" ht="14.2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</row>
    <row r="651" spans="1:27" ht="14.2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</row>
    <row r="652" spans="1:27" ht="14.2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</row>
    <row r="653" spans="1:27" ht="14.2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</row>
    <row r="654" spans="1:27" ht="14.2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</row>
    <row r="655" spans="1:27" ht="14.2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</row>
    <row r="656" spans="1:27" ht="14.2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</row>
    <row r="657" spans="1:27" ht="14.2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</row>
    <row r="658" spans="1:27" ht="14.2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</row>
    <row r="659" spans="1:27" ht="14.2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</row>
    <row r="660" spans="1:27" ht="14.2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</row>
    <row r="661" spans="1:27" ht="14.2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</row>
    <row r="662" spans="1:27" ht="14.2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</row>
    <row r="663" spans="1:27" ht="14.2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</row>
    <row r="664" spans="1:27" ht="14.2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</row>
    <row r="665" spans="1:27" ht="14.2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</row>
    <row r="666" spans="1:27" ht="14.2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</row>
    <row r="667" spans="1:27" ht="14.2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</row>
    <row r="668" spans="1:27" ht="14.2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</row>
    <row r="669" spans="1:27" ht="14.2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</row>
    <row r="670" spans="1:27" ht="14.2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</row>
    <row r="671" spans="1:27" ht="14.2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</row>
    <row r="672" spans="1:27" ht="14.2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</row>
    <row r="673" spans="1:27" ht="14.2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</row>
    <row r="674" spans="1:27" ht="14.2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</row>
    <row r="675" spans="1:27" ht="14.2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</row>
    <row r="676" spans="1:27" ht="14.2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</row>
    <row r="677" spans="1:27" ht="14.2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</row>
    <row r="678" spans="1:27" ht="14.2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</row>
    <row r="679" spans="1:27" ht="14.2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</row>
    <row r="680" spans="1:27" ht="14.2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</row>
    <row r="681" spans="1:27" ht="14.2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</row>
    <row r="682" spans="1:27" ht="14.2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</row>
    <row r="683" spans="1:27" ht="14.2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</row>
    <row r="684" spans="1:27" ht="14.2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</row>
    <row r="685" spans="1:27" ht="14.2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</row>
    <row r="686" spans="1:27" ht="14.2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</row>
    <row r="687" spans="1:27" ht="14.2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</row>
    <row r="688" spans="1:27" ht="14.2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</row>
    <row r="689" spans="1:27" ht="14.2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</row>
    <row r="690" spans="1:27" ht="14.2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</row>
    <row r="691" spans="1:27" ht="14.2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</row>
    <row r="692" spans="1:27" ht="14.2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</row>
    <row r="693" spans="1:27" ht="14.2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</row>
    <row r="694" spans="1:27" ht="14.2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</row>
    <row r="695" spans="1:27" ht="14.2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</row>
    <row r="696" spans="1:27" ht="14.2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</row>
    <row r="697" spans="1:27" ht="14.2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</row>
    <row r="698" spans="1:27" ht="14.2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</row>
    <row r="699" spans="1:27" ht="14.2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</row>
    <row r="700" spans="1:27" ht="14.2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</row>
    <row r="701" spans="1:27" ht="14.2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</row>
    <row r="702" spans="1:27" ht="14.2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</row>
    <row r="703" spans="1:27" ht="14.2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</row>
    <row r="704" spans="1:27" ht="14.2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</row>
    <row r="705" spans="1:27" ht="14.2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</row>
    <row r="706" spans="1:27" ht="14.2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</row>
    <row r="707" spans="1:27" ht="14.2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</row>
    <row r="708" spans="1:27" ht="14.2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</row>
    <row r="709" spans="1:27" ht="14.2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</row>
    <row r="710" spans="1:27" ht="14.2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</row>
    <row r="711" spans="1:27" ht="14.2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</row>
    <row r="712" spans="1:27" ht="14.2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</row>
    <row r="713" spans="1:27" ht="14.2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</row>
    <row r="714" spans="1:27" ht="14.2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</row>
    <row r="715" spans="1:27" ht="14.2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</row>
    <row r="716" spans="1:27" ht="14.2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</row>
    <row r="717" spans="1:27" ht="14.2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</row>
    <row r="718" spans="1:27" ht="14.2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</row>
    <row r="719" spans="1:27" ht="14.2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</row>
    <row r="720" spans="1:27" ht="14.2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</row>
    <row r="721" spans="1:27" ht="14.2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</row>
    <row r="722" spans="1:27" ht="14.2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</row>
    <row r="723" spans="1:27" ht="14.2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</row>
    <row r="724" spans="1:27" ht="14.2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</row>
    <row r="725" spans="1:27" ht="14.2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</row>
    <row r="726" spans="1:27" ht="14.2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</row>
    <row r="727" spans="1:27" ht="14.2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</row>
    <row r="728" spans="1:27" ht="14.2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</row>
    <row r="729" spans="1:27" ht="14.2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</row>
    <row r="730" spans="1:27" ht="14.2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</row>
    <row r="731" spans="1:27" ht="14.2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</row>
    <row r="732" spans="1:27" ht="14.2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</row>
    <row r="733" spans="1:27" ht="14.2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</row>
    <row r="734" spans="1:27" ht="14.2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</row>
    <row r="735" spans="1:27" ht="14.2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</row>
    <row r="736" spans="1:27" ht="14.2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</row>
    <row r="737" spans="1:27" ht="14.2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</row>
    <row r="738" spans="1:27" ht="14.2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</row>
    <row r="739" spans="1:27" ht="14.2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</row>
    <row r="740" spans="1:27" ht="14.2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</row>
    <row r="741" spans="1:27" ht="14.2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</row>
    <row r="742" spans="1:27" ht="14.2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</row>
    <row r="743" spans="1:27" ht="14.2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</row>
    <row r="744" spans="1:27" ht="14.2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</row>
    <row r="745" spans="1:27" ht="14.2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</row>
    <row r="746" spans="1:27" ht="14.2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</row>
    <row r="747" spans="1:27" ht="14.2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</row>
    <row r="748" spans="1:27" ht="14.2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</row>
    <row r="749" spans="1:27" ht="14.2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</row>
    <row r="750" spans="1:27" ht="14.2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</row>
    <row r="751" spans="1:27" ht="14.2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</row>
    <row r="752" spans="1:27" ht="14.2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</row>
    <row r="753" spans="1:27" ht="14.2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</row>
    <row r="754" spans="1:27" ht="14.2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</row>
    <row r="755" spans="1:27" ht="14.2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</row>
    <row r="756" spans="1:27" ht="14.2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</row>
    <row r="757" spans="1:27" ht="14.2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</row>
    <row r="758" spans="1:27" ht="14.2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</row>
    <row r="759" spans="1:27" ht="14.2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</row>
    <row r="760" spans="1:27" ht="14.2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</row>
    <row r="761" spans="1:27" ht="14.2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</row>
    <row r="762" spans="1:27" ht="14.2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</row>
    <row r="763" spans="1:27" ht="14.2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</row>
    <row r="764" spans="1:27" ht="14.2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</row>
    <row r="765" spans="1:27" ht="14.2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</row>
    <row r="766" spans="1:27" ht="14.2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</row>
    <row r="767" spans="1:27" ht="14.2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</row>
    <row r="768" spans="1:27" ht="14.2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</row>
    <row r="769" spans="1:27" ht="14.2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</row>
    <row r="770" spans="1:27" ht="14.2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</row>
    <row r="771" spans="1:27" ht="14.2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</row>
    <row r="772" spans="1:27" ht="14.2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</row>
    <row r="773" spans="1:27" ht="14.2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</row>
    <row r="774" spans="1:27" ht="14.2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</row>
    <row r="775" spans="1:27" ht="14.2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</row>
    <row r="776" spans="1:27" ht="14.2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</row>
    <row r="777" spans="1:27" ht="14.2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</row>
    <row r="778" spans="1:27" ht="14.2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</row>
    <row r="779" spans="1:27" ht="14.2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</row>
    <row r="780" spans="1:27" ht="14.2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</row>
    <row r="781" spans="1:27" ht="14.2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</row>
    <row r="782" spans="1:27" ht="14.2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</row>
    <row r="783" spans="1:27" ht="14.2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</row>
    <row r="784" spans="1:27" ht="14.2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</row>
    <row r="785" spans="1:27" ht="14.2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</row>
    <row r="786" spans="1:27" ht="14.2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</row>
    <row r="787" spans="1:27" ht="14.2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</row>
    <row r="788" spans="1:27" ht="14.2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</row>
    <row r="789" spans="1:27" ht="14.2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</row>
    <row r="790" spans="1:27" ht="14.2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</row>
    <row r="791" spans="1:27" ht="14.2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</row>
    <row r="792" spans="1:27" ht="14.2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</row>
    <row r="793" spans="1:27" ht="14.2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</row>
    <row r="794" spans="1:27" ht="14.2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</row>
    <row r="795" spans="1:27" ht="14.2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</row>
    <row r="796" spans="1:27" ht="14.2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</row>
    <row r="797" spans="1:27" ht="14.2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</row>
    <row r="798" spans="1:27" ht="14.2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</row>
    <row r="799" spans="1:27" ht="14.2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</row>
    <row r="800" spans="1:27" ht="14.2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</row>
    <row r="801" spans="1:27" ht="14.2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</row>
    <row r="802" spans="1:27" ht="14.2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</row>
    <row r="803" spans="1:27" ht="14.2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</row>
    <row r="804" spans="1:27" ht="14.2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</row>
    <row r="805" spans="1:27" ht="14.2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</row>
    <row r="806" spans="1:27" ht="14.2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</row>
    <row r="807" spans="1:27" ht="14.2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</row>
    <row r="808" spans="1:27" ht="14.2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</row>
    <row r="809" spans="1:27" ht="14.2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</row>
    <row r="810" spans="1:27" ht="14.2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</row>
    <row r="811" spans="1:27" ht="14.2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</row>
    <row r="812" spans="1:27" ht="14.2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</row>
    <row r="813" spans="1:27" ht="14.2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</row>
    <row r="814" spans="1:27" ht="14.2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</row>
    <row r="815" spans="1:27" ht="14.2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</row>
    <row r="816" spans="1:27" ht="14.2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</row>
    <row r="817" spans="1:27" ht="14.2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</row>
    <row r="818" spans="1:27" ht="14.2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</row>
    <row r="819" spans="1:27" ht="14.2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</row>
    <row r="820" spans="1:27" ht="14.2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</row>
    <row r="821" spans="1:27" ht="14.2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</row>
    <row r="822" spans="1:27" ht="14.2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</row>
    <row r="823" spans="1:27" ht="14.2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</row>
    <row r="824" spans="1:27" ht="14.2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</row>
    <row r="825" spans="1:27" ht="14.2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</row>
    <row r="826" spans="1:27" ht="14.2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</row>
    <row r="827" spans="1:27" ht="14.2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</row>
    <row r="828" spans="1:27" ht="14.2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</row>
    <row r="829" spans="1:27" ht="14.2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</row>
    <row r="830" spans="1:27" ht="14.2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</row>
    <row r="831" spans="1:27" ht="14.2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</row>
    <row r="832" spans="1:27" ht="14.2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</row>
    <row r="833" spans="1:27" ht="14.2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</row>
    <row r="834" spans="1:27" ht="14.2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</row>
    <row r="835" spans="1:27" ht="14.2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</row>
    <row r="836" spans="1:27" ht="14.2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</row>
    <row r="837" spans="1:27" ht="14.2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</row>
    <row r="838" spans="1:27" ht="14.2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</row>
    <row r="839" spans="1:27" ht="14.2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</row>
    <row r="840" spans="1:27" ht="14.2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</row>
    <row r="841" spans="1:27" ht="14.2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</row>
    <row r="842" spans="1:27" ht="14.2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</row>
    <row r="843" spans="1:27" ht="14.2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</row>
    <row r="844" spans="1:27" ht="14.2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</row>
    <row r="845" spans="1:27" ht="14.2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</row>
    <row r="846" spans="1:27" ht="14.2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</row>
    <row r="847" spans="1:27" ht="14.2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</row>
    <row r="848" spans="1:27" ht="14.2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</row>
    <row r="849" spans="1:27" ht="14.2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</row>
    <row r="850" spans="1:27" ht="14.2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</row>
    <row r="851" spans="1:27" ht="14.2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</row>
    <row r="852" spans="1:27" ht="14.2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</row>
    <row r="853" spans="1:27" ht="14.2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</row>
    <row r="854" spans="1:27" ht="14.2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</row>
    <row r="855" spans="1:27" ht="14.2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</row>
    <row r="856" spans="1:27" ht="14.2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</row>
    <row r="857" spans="1:27" ht="14.2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</row>
    <row r="858" spans="1:27" ht="14.2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</row>
    <row r="859" spans="1:27" ht="14.2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</row>
    <row r="860" spans="1:27" ht="14.2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</row>
    <row r="861" spans="1:27" ht="14.2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</row>
    <row r="862" spans="1:27" ht="14.2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</row>
    <row r="863" spans="1:27" ht="14.2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</row>
    <row r="864" spans="1:27" ht="14.2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</row>
    <row r="865" spans="1:27" ht="14.2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</row>
    <row r="866" spans="1:27" ht="14.2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</row>
    <row r="867" spans="1:27" ht="14.2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</row>
    <row r="868" spans="1:27" ht="14.2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</row>
    <row r="869" spans="1:27" ht="14.2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</row>
    <row r="870" spans="1:27" ht="14.2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</row>
    <row r="871" spans="1:27" ht="14.2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</row>
    <row r="872" spans="1:27" ht="14.2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</row>
    <row r="873" spans="1:27" ht="14.2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</row>
    <row r="874" spans="1:27" ht="14.2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</row>
    <row r="875" spans="1:27" ht="14.2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</row>
    <row r="876" spans="1:27" ht="14.2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</row>
    <row r="877" spans="1:27" ht="14.2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</row>
    <row r="878" spans="1:27" ht="14.2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</row>
    <row r="879" spans="1:27" ht="14.2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</row>
    <row r="880" spans="1:27" ht="14.2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</row>
    <row r="881" spans="1:27" ht="14.2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</row>
    <row r="882" spans="1:27" ht="14.2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</row>
    <row r="883" spans="1:27" ht="14.2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</row>
    <row r="884" spans="1:27" ht="14.2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</row>
    <row r="885" spans="1:27" ht="14.2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</row>
    <row r="886" spans="1:27" ht="14.2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</row>
    <row r="887" spans="1:27" ht="14.2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</row>
    <row r="888" spans="1:27" ht="14.2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</row>
    <row r="889" spans="1:27" ht="14.2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</row>
    <row r="890" spans="1:27" ht="14.2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</row>
    <row r="891" spans="1:27" ht="14.2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</row>
    <row r="892" spans="1:27" ht="14.2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</row>
    <row r="893" spans="1:27" ht="14.2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</row>
    <row r="894" spans="1:27" ht="14.2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</row>
    <row r="895" spans="1:27" ht="14.2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</row>
    <row r="896" spans="1:27" ht="14.2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</row>
    <row r="897" spans="1:27" ht="14.2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</row>
    <row r="898" spans="1:27" ht="14.2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</row>
    <row r="899" spans="1:27" ht="14.2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</row>
    <row r="900" spans="1:27" ht="14.2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</row>
    <row r="901" spans="1:27" ht="14.2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</row>
    <row r="902" spans="1:27" ht="14.2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</row>
    <row r="903" spans="1:27" ht="14.2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</row>
    <row r="904" spans="1:27" ht="14.2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</row>
    <row r="905" spans="1:27" ht="14.2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</row>
    <row r="906" spans="1:27" ht="14.2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</row>
    <row r="907" spans="1:27" ht="14.2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</row>
    <row r="908" spans="1:27" ht="14.2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</row>
    <row r="909" spans="1:27" ht="14.2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</row>
    <row r="910" spans="1:27" ht="14.2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</row>
    <row r="911" spans="1:27" ht="14.2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</row>
    <row r="912" spans="1:27" ht="14.2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</row>
    <row r="913" spans="1:27" ht="14.2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</row>
    <row r="914" spans="1:27" ht="14.2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</row>
    <row r="915" spans="1:27" ht="14.2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</row>
    <row r="916" spans="1:27" ht="14.2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</row>
    <row r="917" spans="1:27" ht="14.2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</row>
    <row r="918" spans="1:27" ht="14.2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</row>
    <row r="919" spans="1:27" ht="14.2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</row>
    <row r="920" spans="1:27" ht="14.2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</row>
    <row r="921" spans="1:27" ht="14.2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</row>
    <row r="922" spans="1:27" ht="14.2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</row>
    <row r="923" spans="1:27" ht="14.2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</row>
    <row r="924" spans="1:27" ht="14.2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</row>
    <row r="925" spans="1:27" ht="14.2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</row>
    <row r="926" spans="1:27" ht="14.2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</row>
    <row r="927" spans="1:27" ht="14.2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</row>
    <row r="928" spans="1:27" ht="14.2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</row>
    <row r="929" spans="1:27" ht="14.2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</row>
    <row r="930" spans="1:27" ht="14.2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</row>
    <row r="931" spans="1:27" ht="14.2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</row>
    <row r="932" spans="1:27" ht="14.2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</row>
    <row r="933" spans="1:27" ht="14.2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</row>
    <row r="934" spans="1:27" ht="14.2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</row>
    <row r="935" spans="1:27" ht="14.2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</row>
    <row r="936" spans="1:27" ht="14.2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</row>
    <row r="937" spans="1:27" ht="14.2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</row>
    <row r="938" spans="1:27" ht="14.2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</row>
    <row r="939" spans="1:27" ht="14.2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</row>
    <row r="940" spans="1:27" ht="14.2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</row>
    <row r="941" spans="1:27" ht="14.2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</row>
    <row r="942" spans="1:27" ht="14.2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</row>
    <row r="943" spans="1:27" ht="14.2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</row>
    <row r="944" spans="1:27" ht="14.2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</row>
    <row r="945" spans="1:27" ht="14.2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</row>
    <row r="946" spans="1:27" ht="14.2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</row>
    <row r="947" spans="1:27" ht="14.2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</row>
    <row r="948" spans="1:27" ht="14.2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</row>
    <row r="949" spans="1:27" ht="14.2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</row>
    <row r="950" spans="1:27" ht="14.2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</row>
    <row r="951" spans="1:27" ht="14.2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</row>
    <row r="952" spans="1:27" ht="14.2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</row>
    <row r="953" spans="1:27" ht="14.2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</row>
    <row r="954" spans="1:27" ht="14.2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</row>
    <row r="955" spans="1:27" ht="14.2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</row>
    <row r="956" spans="1:27" ht="14.2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</row>
    <row r="957" spans="1:27" ht="14.2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</row>
    <row r="958" spans="1:27" ht="14.2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</row>
    <row r="959" spans="1:27" ht="14.2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</row>
    <row r="960" spans="1:27" ht="14.2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</row>
    <row r="961" spans="1:27" ht="14.2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</row>
    <row r="962" spans="1:27" ht="14.2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</row>
    <row r="963" spans="1:27" ht="14.2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</row>
    <row r="964" spans="1:27" ht="14.2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</row>
    <row r="965" spans="1:27" ht="14.2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</row>
    <row r="966" spans="1:27" ht="14.2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</row>
    <row r="967" spans="1:27" ht="14.2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</row>
    <row r="968" spans="1:27" ht="14.2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</row>
    <row r="969" spans="1:27" ht="14.2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</row>
    <row r="970" spans="1:27" ht="14.2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</row>
    <row r="971" spans="1:27" ht="14.2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</row>
    <row r="972" spans="1:27" ht="14.2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</row>
    <row r="973" spans="1:27" ht="14.2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</row>
    <row r="974" spans="1:27" ht="14.2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</row>
    <row r="975" spans="1:27" ht="14.2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</row>
    <row r="976" spans="1:27" ht="14.2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</row>
    <row r="977" spans="1:27" ht="14.2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</row>
    <row r="978" spans="1:27" ht="14.2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</row>
    <row r="979" spans="1:27" ht="14.2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</row>
    <row r="980" spans="1:27" ht="14.2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</row>
    <row r="981" spans="1:27" ht="14.2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</row>
    <row r="982" spans="1:27" ht="14.2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</row>
    <row r="983" spans="1:27" ht="14.2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</row>
    <row r="984" spans="1:27" ht="14.2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</row>
    <row r="985" spans="1:27" ht="14.2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</row>
    <row r="986" spans="1:27" ht="14.2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</row>
    <row r="987" spans="1:27" ht="14.2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</row>
    <row r="988" spans="1:27" ht="14.2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</row>
    <row r="989" spans="1:27" ht="14.2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</row>
    <row r="990" spans="1:27" ht="14.2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</row>
    <row r="991" spans="1:27" ht="14.25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</row>
    <row r="992" spans="1:27" ht="14.25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</row>
    <row r="993" spans="1:27" ht="14.25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</row>
    <row r="994" spans="1:27" ht="14.25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</row>
    <row r="995" spans="1:27" ht="14.25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</row>
    <row r="996" spans="1:27" ht="14.25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</row>
    <row r="997" spans="1:27" ht="14.25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</row>
    <row r="998" spans="1:27" ht="14.25" customHeight="1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</row>
    <row r="999" spans="1:27" ht="14.25" customHeight="1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</row>
    <row r="1000" spans="1:27" ht="14.25" customHeight="1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</row>
  </sheetData>
  <sheetProtection password="C59B" sheet="1" objects="1" scenarios="1"/>
  <mergeCells count="122">
    <mergeCell ref="C128:I128"/>
    <mergeCell ref="C129:I129"/>
    <mergeCell ref="C130:I130"/>
    <mergeCell ref="C131:I131"/>
    <mergeCell ref="B132:I132"/>
    <mergeCell ref="B135:K150"/>
    <mergeCell ref="B120:H120"/>
    <mergeCell ref="B123:J123"/>
    <mergeCell ref="B124:I124"/>
    <mergeCell ref="C125:I125"/>
    <mergeCell ref="C126:I126"/>
    <mergeCell ref="C127:I127"/>
    <mergeCell ref="C114:H114"/>
    <mergeCell ref="C115:H115"/>
    <mergeCell ref="C116:H116"/>
    <mergeCell ref="C117:H117"/>
    <mergeCell ref="C118:H118"/>
    <mergeCell ref="C119:H119"/>
    <mergeCell ref="C107:H107"/>
    <mergeCell ref="B108:H108"/>
    <mergeCell ref="B109:J109"/>
    <mergeCell ref="B111:J111"/>
    <mergeCell ref="C112:H112"/>
    <mergeCell ref="C113:H113"/>
    <mergeCell ref="B99:I99"/>
    <mergeCell ref="B102:J102"/>
    <mergeCell ref="C103:H103"/>
    <mergeCell ref="C104:H104"/>
    <mergeCell ref="C105:H105"/>
    <mergeCell ref="C106:H106"/>
    <mergeCell ref="C92:H92"/>
    <mergeCell ref="B93:H93"/>
    <mergeCell ref="B95:J95"/>
    <mergeCell ref="B96:I96"/>
    <mergeCell ref="C97:I97"/>
    <mergeCell ref="C98:I98"/>
    <mergeCell ref="C86:H86"/>
    <mergeCell ref="C87:H87"/>
    <mergeCell ref="B88:H88"/>
    <mergeCell ref="B89:J89"/>
    <mergeCell ref="B90:H90"/>
    <mergeCell ref="B91:I91"/>
    <mergeCell ref="B80:H80"/>
    <mergeCell ref="B81:I81"/>
    <mergeCell ref="C82:H82"/>
    <mergeCell ref="C83:H83"/>
    <mergeCell ref="C84:H84"/>
    <mergeCell ref="C85:H85"/>
    <mergeCell ref="C73:H73"/>
    <mergeCell ref="C74:H74"/>
    <mergeCell ref="C75:H75"/>
    <mergeCell ref="B76:H76"/>
    <mergeCell ref="B77:J77"/>
    <mergeCell ref="B79:J79"/>
    <mergeCell ref="B66:J66"/>
    <mergeCell ref="B68:J68"/>
    <mergeCell ref="C69:H69"/>
    <mergeCell ref="B70:I70"/>
    <mergeCell ref="C71:H71"/>
    <mergeCell ref="C72:H72"/>
    <mergeCell ref="B60:J60"/>
    <mergeCell ref="B61:I61"/>
    <mergeCell ref="C62:I62"/>
    <mergeCell ref="C63:I63"/>
    <mergeCell ref="C64:I64"/>
    <mergeCell ref="B65:I65"/>
    <mergeCell ref="C53:H53"/>
    <mergeCell ref="C54:H54"/>
    <mergeCell ref="C55:H55"/>
    <mergeCell ref="C56:H56"/>
    <mergeCell ref="C57:H57"/>
    <mergeCell ref="B58:J58"/>
    <mergeCell ref="C46:H46"/>
    <mergeCell ref="C47:H47"/>
    <mergeCell ref="B48:H48"/>
    <mergeCell ref="B50:H50"/>
    <mergeCell ref="C51:H51"/>
    <mergeCell ref="C52:H52"/>
    <mergeCell ref="C40:H40"/>
    <mergeCell ref="C41:H41"/>
    <mergeCell ref="C42:H42"/>
    <mergeCell ref="C43:H43"/>
    <mergeCell ref="C44:H44"/>
    <mergeCell ref="C45:H45"/>
    <mergeCell ref="B33:I33"/>
    <mergeCell ref="C34:H34"/>
    <mergeCell ref="C35:H35"/>
    <mergeCell ref="B36:H36"/>
    <mergeCell ref="B38:H38"/>
    <mergeCell ref="B39:I39"/>
    <mergeCell ref="C25:H25"/>
    <mergeCell ref="C26:H26"/>
    <mergeCell ref="C27:H27"/>
    <mergeCell ref="B28:I28"/>
    <mergeCell ref="B31:J31"/>
    <mergeCell ref="B32:H32"/>
    <mergeCell ref="C18:I18"/>
    <mergeCell ref="B19:J19"/>
    <mergeCell ref="B21:J21"/>
    <mergeCell ref="C22:H22"/>
    <mergeCell ref="C23:H23"/>
    <mergeCell ref="C24:H24"/>
    <mergeCell ref="B12:J12"/>
    <mergeCell ref="C13:I13"/>
    <mergeCell ref="C14:I14"/>
    <mergeCell ref="C15:I15"/>
    <mergeCell ref="C16:I16"/>
    <mergeCell ref="C17:I17"/>
    <mergeCell ref="C6:I6"/>
    <mergeCell ref="B8:J8"/>
    <mergeCell ref="B9:C9"/>
    <mergeCell ref="D9:E9"/>
    <mergeCell ref="F9:J9"/>
    <mergeCell ref="B10:C10"/>
    <mergeCell ref="D10:E10"/>
    <mergeCell ref="F10:J10"/>
    <mergeCell ref="E1:F1"/>
    <mergeCell ref="H1:J1"/>
    <mergeCell ref="B2:J2"/>
    <mergeCell ref="C3:I3"/>
    <mergeCell ref="C4:I4"/>
    <mergeCell ref="C5:I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5" orientation="landscape" r:id="rId1"/>
  <headerFooter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8</vt:i4>
      </vt:variant>
    </vt:vector>
  </HeadingPairs>
  <TitlesOfParts>
    <vt:vector size="15" baseType="lpstr">
      <vt:lpstr>Proposta</vt:lpstr>
      <vt:lpstr>Uniforme-EPI</vt:lpstr>
      <vt:lpstr>Aux Cozinha 44h</vt:lpstr>
      <vt:lpstr>Aux Cozinha 12x36</vt:lpstr>
      <vt:lpstr>Cozinheira 12x36</vt:lpstr>
      <vt:lpstr>Padeiro</vt:lpstr>
      <vt:lpstr>Diárias</vt:lpstr>
      <vt:lpstr>'Cozinheira 12x36'!_ftn4</vt:lpstr>
      <vt:lpstr>'Aux Cozinha 12x36'!Area_de_impressao</vt:lpstr>
      <vt:lpstr>'Aux Cozinha 44h'!Area_de_impressao</vt:lpstr>
      <vt:lpstr>'Cozinheira 12x36'!Area_de_impressao</vt:lpstr>
      <vt:lpstr>Diárias!Area_de_impressao</vt:lpstr>
      <vt:lpstr>Padeiro!Area_de_impressao</vt:lpstr>
      <vt:lpstr>Proposta!Area_de_impressao</vt:lpstr>
      <vt:lpstr>'Uniforme-EPI'!Area_de_impressao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Gleydson</dc:creator>
  <dc:description/>
  <cp:lastModifiedBy>Marina</cp:lastModifiedBy>
  <cp:revision>7</cp:revision>
  <cp:lastPrinted>2021-04-08T17:13:46Z</cp:lastPrinted>
  <dcterms:created xsi:type="dcterms:W3CDTF">1601-01-01T00:00:00Z</dcterms:created>
  <dcterms:modified xsi:type="dcterms:W3CDTF">2021-04-09T13:56:13Z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