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recília\Desktop\"/>
    </mc:Choice>
  </mc:AlternateContent>
  <bookViews>
    <workbookView xWindow="0" yWindow="0" windowWidth="16170" windowHeight="6060" tabRatio="976" activeTab="1"/>
  </bookViews>
  <sheets>
    <sheet name="Proposta" sheetId="1" r:id="rId1"/>
    <sheet name="Uniforme-EPI" sheetId="2" r:id="rId2"/>
    <sheet name="Pessoal da Adm" sheetId="3" r:id="rId3"/>
    <sheet name="Tratorista" sheetId="4" r:id="rId4"/>
    <sheet name="Tratorista-HE" sheetId="5" r:id="rId5"/>
    <sheet name="Tratorista-HE em DSR e feriados" sheetId="6" r:id="rId6"/>
    <sheet name="Capineiro" sheetId="7" r:id="rId7"/>
    <sheet name="Capineiro-HE" sheetId="8" r:id="rId8"/>
    <sheet name="Capineiro-HE em DSR e feriados" sheetId="9" r:id="rId9"/>
    <sheet name="Caldeireiro" sheetId="10" r:id="rId10"/>
    <sheet name="Zelador 12x36 Noturno" sheetId="11" r:id="rId11"/>
    <sheet name="Zelador 44h" sheetId="12" r:id="rId12"/>
    <sheet name="Magarefe" sheetId="13" r:id="rId13"/>
    <sheet name="Motorista" sheetId="14" r:id="rId14"/>
    <sheet name="Motorista-AN" sheetId="15" r:id="rId15"/>
    <sheet name="Motorista-HE" sheetId="16" r:id="rId16"/>
    <sheet name="Motorista-AN sobre HE" sheetId="17" r:id="rId17"/>
    <sheet name="Motorista-HE em DSR e feriados" sheetId="18" r:id="rId18"/>
    <sheet name="Motorista-AN sobre HE em DSR" sheetId="19" r:id="rId19"/>
    <sheet name="Atend Enfermagem Diurno" sheetId="20" r:id="rId20"/>
    <sheet name="Atend Enfermagem Noturno" sheetId="21" r:id="rId21"/>
    <sheet name="Aux Conserv Alimentos INSALUBRE" sheetId="22" r:id="rId22"/>
    <sheet name="Aux Conserv Alimentos" sheetId="23" r:id="rId23"/>
    <sheet name="Queijeiro" sheetId="24" r:id="rId24"/>
    <sheet name="Lavador de roupa" sheetId="25" r:id="rId25"/>
    <sheet name="Operador de copiadora Diurno" sheetId="26" r:id="rId26"/>
    <sheet name="Operador de copiadora Noturno" sheetId="27" r:id="rId27"/>
    <sheet name="Laboratorista" sheetId="28" r:id="rId28"/>
    <sheet name="Aux. Laboratório" sheetId="29" r:id="rId29"/>
    <sheet name="Téc Redes" sheetId="30" r:id="rId30"/>
    <sheet name="Vigia 12x36 Diurno" sheetId="31" r:id="rId31"/>
    <sheet name="Vigia 12x36 Noturno" sheetId="32" r:id="rId32"/>
    <sheet name="Torrador café" sheetId="36" r:id="rId33"/>
    <sheet name="Supervisor" sheetId="33" r:id="rId34"/>
    <sheet name="Pessoal da Adm TCO" sheetId="34" r:id="rId35"/>
    <sheet name="Diárias" sheetId="35" r:id="rId36"/>
  </sheets>
  <definedNames>
    <definedName name="_xlnm.Print_Area" localSheetId="19">'Atend Enfermagem Diurno'!$B$2:$J$134</definedName>
    <definedName name="_xlnm.Print_Area" localSheetId="20">'Atend Enfermagem Noturno'!$B$2:$J$134</definedName>
    <definedName name="_xlnm.Print_Area" localSheetId="22">'Aux Conserv Alimentos'!$B$2:$J$134</definedName>
    <definedName name="_xlnm.Print_Area" localSheetId="21">'Aux Conserv Alimentos INSALUBRE'!$B$2:$J$134</definedName>
    <definedName name="_xlnm.Print_Area" localSheetId="28">'Aux. Laboratório'!$B$2:$J$134</definedName>
    <definedName name="_xlnm.Print_Area" localSheetId="9">Caldeireiro!$B$2:$J$134</definedName>
    <definedName name="_xlnm.Print_Area" localSheetId="6">Capineiro!$B$2:$J$134</definedName>
    <definedName name="_xlnm.Print_Area" localSheetId="7">'Capineiro-HE'!$B$2:$J$137</definedName>
    <definedName name="_xlnm.Print_Area" localSheetId="8">'Capineiro-HE em DSR e feriados'!$B$2:$J$141</definedName>
    <definedName name="_xlnm.Print_Area" localSheetId="35">Diárias!$B$2:$J$132</definedName>
    <definedName name="_xlnm.Print_Area" localSheetId="27">Laboratorista!$B$2:$J$134</definedName>
    <definedName name="_xlnm.Print_Area" localSheetId="24">'Lavador de roupa'!$B$2:$J$134</definedName>
    <definedName name="_xlnm.Print_Area" localSheetId="12">Magarefe!$B$2:$J$134</definedName>
    <definedName name="_xlnm.Print_Area" localSheetId="13">Motorista!$B$2:$J$134</definedName>
    <definedName name="_xlnm.Print_Area" localSheetId="14">'Motorista-AN'!$B$2:$J$135</definedName>
    <definedName name="_xlnm.Print_Area" localSheetId="16">'Motorista-AN sobre HE'!$B$2:$J$139</definedName>
    <definedName name="_xlnm.Print_Area" localSheetId="18">'Motorista-AN sobre HE em DSR'!$B$2:$J$143</definedName>
    <definedName name="_xlnm.Print_Area" localSheetId="15">'Motorista-HE'!$B$2:$J$137</definedName>
    <definedName name="_xlnm.Print_Area" localSheetId="17">'Motorista-HE em DSR e feriados'!$B$2:$J$141</definedName>
    <definedName name="_xlnm.Print_Area" localSheetId="25">'Operador de copiadora Diurno'!$B$2:$J$134</definedName>
    <definedName name="_xlnm.Print_Area" localSheetId="26">'Operador de copiadora Noturno'!$B$2:$J$134</definedName>
    <definedName name="_xlnm.Print_Area" localSheetId="2">'Pessoal da Adm'!$B$2:$J$134</definedName>
    <definedName name="_xlnm.Print_Area" localSheetId="34">'Pessoal da Adm TCO'!$B$2:$J$134</definedName>
    <definedName name="_xlnm.Print_Area" localSheetId="0">Proposta!$A$1:$H$44</definedName>
    <definedName name="_xlnm.Print_Area" localSheetId="23">Queijeiro!$B$2:$J$134</definedName>
    <definedName name="_xlnm.Print_Area" localSheetId="33">Supervisor!$B$2:$J$134</definedName>
    <definedName name="_xlnm.Print_Area" localSheetId="29">'Téc Redes'!$B$2:$J$134</definedName>
    <definedName name="_xlnm.Print_Area" localSheetId="32">'Torrador café'!$B$2:$J$134</definedName>
    <definedName name="_xlnm.Print_Area" localSheetId="3">Tratorista!$B$2:$J$134</definedName>
    <definedName name="_xlnm.Print_Area" localSheetId="4">'Tratorista-HE'!$B$2:$J$137</definedName>
    <definedName name="_xlnm.Print_Area" localSheetId="5">'Tratorista-HE em DSR e feriados'!$B$2:$J$141</definedName>
    <definedName name="_xlnm.Print_Area" localSheetId="1">'Uniforme-EPI'!$A$1:$F$396</definedName>
    <definedName name="_xlnm.Print_Area" localSheetId="30">'Vigia 12x36 Diurno'!$B$2:$J$134</definedName>
    <definedName name="_xlnm.Print_Area" localSheetId="31">'Vigia 12x36 Noturno'!$B$2:$J$134</definedName>
    <definedName name="_xlnm.Print_Area" localSheetId="10">'Zelador 12x36 Noturno'!$B$2:$J$134</definedName>
    <definedName name="_xlnm.Print_Area" localSheetId="11">'Zelador 44h'!$B$2:$J$134</definedName>
  </definedNames>
  <calcPr calcId="162913" iterateDelta="1E-4"/>
</workbook>
</file>

<file path=xl/calcChain.xml><?xml version="1.0" encoding="utf-8"?>
<calcChain xmlns="http://schemas.openxmlformats.org/spreadsheetml/2006/main">
  <c r="E56" i="2" l="1"/>
  <c r="E57" i="2"/>
  <c r="E58" i="2"/>
  <c r="E59" i="2"/>
  <c r="E60" i="2"/>
  <c r="I120" i="35" l="1"/>
  <c r="J52" i="10"/>
  <c r="E384" i="2" l="1"/>
  <c r="F384" i="2" s="1"/>
  <c r="E392" i="2"/>
  <c r="F392" i="2" s="1"/>
  <c r="E391" i="2"/>
  <c r="F391" i="2" s="1"/>
  <c r="E390" i="2"/>
  <c r="F390" i="2" s="1"/>
  <c r="E389" i="2"/>
  <c r="F389" i="2" s="1"/>
  <c r="E388" i="2"/>
  <c r="F388" i="2" s="1"/>
  <c r="E387" i="2"/>
  <c r="F387" i="2" s="1"/>
  <c r="E386" i="2"/>
  <c r="F386" i="2" s="1"/>
  <c r="E385" i="2"/>
  <c r="F385" i="2" s="1"/>
  <c r="E383" i="2"/>
  <c r="F383" i="2" s="1"/>
  <c r="E380" i="2"/>
  <c r="F380" i="2" s="1"/>
  <c r="E379" i="2"/>
  <c r="F379" i="2" s="1"/>
  <c r="E378" i="2"/>
  <c r="F378" i="2" s="1"/>
  <c r="E377" i="2"/>
  <c r="F377" i="2" s="1"/>
  <c r="E376" i="2"/>
  <c r="F376" i="2" s="1"/>
  <c r="E375" i="2"/>
  <c r="F375" i="2" s="1"/>
  <c r="E52" i="2"/>
  <c r="F52" i="2" s="1"/>
  <c r="E145" i="2"/>
  <c r="F145" i="2" s="1"/>
  <c r="A40" i="1"/>
  <c r="J25" i="28"/>
  <c r="J55" i="24"/>
  <c r="J55" i="23"/>
  <c r="J15" i="23"/>
  <c r="J23" i="23" s="1"/>
  <c r="J25" i="22"/>
  <c r="J18" i="22"/>
  <c r="J18" i="23" s="1"/>
  <c r="J18" i="24" s="1"/>
  <c r="J17" i="22"/>
  <c r="J17" i="23" s="1"/>
  <c r="J17" i="24" s="1"/>
  <c r="J5" i="22"/>
  <c r="J5" i="23" s="1"/>
  <c r="J5" i="24" s="1"/>
  <c r="J55" i="22"/>
  <c r="J25" i="21"/>
  <c r="I52" i="21"/>
  <c r="J52" i="21" s="1"/>
  <c r="J25" i="20"/>
  <c r="J18" i="21"/>
  <c r="J17" i="21"/>
  <c r="J15" i="21"/>
  <c r="J23" i="21" s="1"/>
  <c r="J5" i="21"/>
  <c r="J18" i="19"/>
  <c r="J18" i="18"/>
  <c r="J18" i="17"/>
  <c r="J18" i="16"/>
  <c r="J18" i="15"/>
  <c r="J17" i="16"/>
  <c r="J17" i="15"/>
  <c r="J17" i="19"/>
  <c r="J17" i="18"/>
  <c r="J17" i="17"/>
  <c r="J5" i="19"/>
  <c r="J5" i="18"/>
  <c r="J5" i="17"/>
  <c r="J5" i="16"/>
  <c r="J5" i="15"/>
  <c r="J15" i="19"/>
  <c r="J35" i="19" s="1"/>
  <c r="J15" i="18"/>
  <c r="J15" i="17"/>
  <c r="J32" i="17" s="1"/>
  <c r="J15" i="16"/>
  <c r="J29" i="16" s="1"/>
  <c r="J15" i="15"/>
  <c r="J26" i="15" s="1"/>
  <c r="J52" i="14"/>
  <c r="J25" i="13"/>
  <c r="J51" i="10"/>
  <c r="J16" i="9"/>
  <c r="J17" i="8"/>
  <c r="J17" i="9" s="1"/>
  <c r="J18" i="8"/>
  <c r="J18" i="9" s="1"/>
  <c r="J15" i="8"/>
  <c r="J29" i="8" s="1"/>
  <c r="J34" i="9" s="1"/>
  <c r="J5" i="8"/>
  <c r="J5" i="9" s="1"/>
  <c r="J25" i="7"/>
  <c r="J18" i="6"/>
  <c r="J15" i="6"/>
  <c r="J33" i="6" s="1"/>
  <c r="J5" i="6"/>
  <c r="J5" i="5"/>
  <c r="J18" i="5"/>
  <c r="J15" i="5"/>
  <c r="J29" i="5" s="1"/>
  <c r="J34" i="6" s="1"/>
  <c r="J25" i="4"/>
  <c r="I132" i="36"/>
  <c r="C130" i="36"/>
  <c r="C128" i="36"/>
  <c r="C127" i="36"/>
  <c r="C126" i="36"/>
  <c r="C125" i="36"/>
  <c r="C124" i="36"/>
  <c r="I119" i="36"/>
  <c r="J92" i="36"/>
  <c r="J97" i="36" s="1"/>
  <c r="I85" i="36"/>
  <c r="I84" i="36"/>
  <c r="I83" i="36"/>
  <c r="I82" i="36"/>
  <c r="I74" i="36"/>
  <c r="I72" i="36"/>
  <c r="I70" i="36"/>
  <c r="J56" i="36"/>
  <c r="J55" i="36"/>
  <c r="J52" i="36"/>
  <c r="I48" i="36"/>
  <c r="I35" i="36"/>
  <c r="I81" i="36" s="1"/>
  <c r="I34" i="36"/>
  <c r="I36" i="36" s="1"/>
  <c r="J25" i="36"/>
  <c r="J23" i="36"/>
  <c r="J24" i="36" s="1"/>
  <c r="J13" i="36"/>
  <c r="C131" i="35"/>
  <c r="J129" i="35"/>
  <c r="C129" i="35"/>
  <c r="J128" i="35"/>
  <c r="C128" i="35"/>
  <c r="J127" i="35"/>
  <c r="C127" i="35"/>
  <c r="C126" i="35"/>
  <c r="J125" i="35"/>
  <c r="C125" i="35"/>
  <c r="I88" i="35"/>
  <c r="I76" i="35"/>
  <c r="J62" i="35"/>
  <c r="K57" i="35"/>
  <c r="K58" i="35" s="1"/>
  <c r="J64" i="35" s="1"/>
  <c r="J48" i="35"/>
  <c r="J63" i="35" s="1"/>
  <c r="I48" i="35"/>
  <c r="I36" i="35"/>
  <c r="I132" i="34"/>
  <c r="C130" i="34"/>
  <c r="C128" i="34"/>
  <c r="C127" i="34"/>
  <c r="C126" i="34"/>
  <c r="C125" i="34"/>
  <c r="C124" i="34"/>
  <c r="I119" i="34"/>
  <c r="J92" i="34"/>
  <c r="J97" i="34" s="1"/>
  <c r="I85" i="34"/>
  <c r="I84" i="34"/>
  <c r="I83" i="34"/>
  <c r="I82" i="34"/>
  <c r="I74" i="34"/>
  <c r="I72" i="34"/>
  <c r="I70" i="34"/>
  <c r="J56" i="34"/>
  <c r="J55" i="34"/>
  <c r="J52" i="34"/>
  <c r="I48" i="34"/>
  <c r="I35" i="34"/>
  <c r="I81" i="34" s="1"/>
  <c r="I34" i="34"/>
  <c r="J23" i="34"/>
  <c r="J51" i="34" s="1"/>
  <c r="J13" i="34"/>
  <c r="I132" i="33"/>
  <c r="C130" i="33"/>
  <c r="C128" i="33"/>
  <c r="C127" i="33"/>
  <c r="C126" i="33"/>
  <c r="C125" i="33"/>
  <c r="C124" i="33"/>
  <c r="I119" i="33"/>
  <c r="J92" i="33"/>
  <c r="J97" i="33" s="1"/>
  <c r="I85" i="33"/>
  <c r="I84" i="33"/>
  <c r="I83" i="33"/>
  <c r="I82" i="33"/>
  <c r="I74" i="33"/>
  <c r="I72" i="33"/>
  <c r="I70" i="33"/>
  <c r="J56" i="33"/>
  <c r="J55" i="33"/>
  <c r="J52" i="33"/>
  <c r="I48" i="33"/>
  <c r="I35" i="33"/>
  <c r="I81" i="33" s="1"/>
  <c r="I34" i="33"/>
  <c r="J23" i="33"/>
  <c r="J51" i="33" s="1"/>
  <c r="J13" i="33"/>
  <c r="I132" i="32"/>
  <c r="C130" i="32"/>
  <c r="C128" i="32"/>
  <c r="C127" i="32"/>
  <c r="C126" i="32"/>
  <c r="C125" i="32"/>
  <c r="C124" i="32"/>
  <c r="I119" i="32"/>
  <c r="I85" i="32"/>
  <c r="I84" i="32"/>
  <c r="I83" i="32"/>
  <c r="I82" i="32"/>
  <c r="I74" i="32"/>
  <c r="I72" i="32"/>
  <c r="I70" i="32"/>
  <c r="J56" i="32"/>
  <c r="J55" i="32"/>
  <c r="J52" i="32"/>
  <c r="I48" i="32"/>
  <c r="I35" i="32"/>
  <c r="I81" i="32" s="1"/>
  <c r="I34" i="32"/>
  <c r="J23" i="32"/>
  <c r="J24" i="32" s="1"/>
  <c r="J13" i="32"/>
  <c r="I132" i="31"/>
  <c r="C130" i="31"/>
  <c r="C128" i="31"/>
  <c r="C127" i="31"/>
  <c r="C126" i="31"/>
  <c r="C125" i="31"/>
  <c r="C124" i="31"/>
  <c r="I119" i="31"/>
  <c r="I85" i="31"/>
  <c r="I84" i="31"/>
  <c r="I83" i="31"/>
  <c r="I82" i="31"/>
  <c r="I74" i="31"/>
  <c r="I72" i="31"/>
  <c r="I70" i="31"/>
  <c r="J56" i="31"/>
  <c r="J55" i="31"/>
  <c r="J52" i="31"/>
  <c r="I48" i="31"/>
  <c r="I35" i="31"/>
  <c r="I81" i="31" s="1"/>
  <c r="I34" i="31"/>
  <c r="J23" i="31"/>
  <c r="J51" i="31" s="1"/>
  <c r="J13" i="31"/>
  <c r="I132" i="30"/>
  <c r="C130" i="30"/>
  <c r="C128" i="30"/>
  <c r="C127" i="30"/>
  <c r="C126" i="30"/>
  <c r="C125" i="30"/>
  <c r="C124" i="30"/>
  <c r="I119" i="30"/>
  <c r="J92" i="30"/>
  <c r="J97" i="30" s="1"/>
  <c r="I85" i="30"/>
  <c r="I84" i="30"/>
  <c r="I83" i="30"/>
  <c r="I82" i="30"/>
  <c r="I74" i="30"/>
  <c r="I72" i="30"/>
  <c r="I73" i="30" s="1"/>
  <c r="I70" i="30"/>
  <c r="I71" i="30" s="1"/>
  <c r="J56" i="30"/>
  <c r="J55" i="30"/>
  <c r="J52" i="30"/>
  <c r="I48" i="30"/>
  <c r="I35" i="30"/>
  <c r="I81" i="30" s="1"/>
  <c r="I34" i="30"/>
  <c r="I36" i="30" s="1"/>
  <c r="J23" i="30"/>
  <c r="J51" i="30" s="1"/>
  <c r="J13" i="30"/>
  <c r="I132" i="29"/>
  <c r="C130" i="29"/>
  <c r="C128" i="29"/>
  <c r="C127" i="29"/>
  <c r="C126" i="29"/>
  <c r="C125" i="29"/>
  <c r="C124" i="29"/>
  <c r="I119" i="29"/>
  <c r="J97" i="29"/>
  <c r="J92" i="29"/>
  <c r="I85" i="29"/>
  <c r="I84" i="29"/>
  <c r="I83" i="29"/>
  <c r="I82" i="29"/>
  <c r="I74" i="29"/>
  <c r="I72" i="29"/>
  <c r="I71" i="29"/>
  <c r="I70" i="29"/>
  <c r="J56" i="29"/>
  <c r="J55" i="29"/>
  <c r="J52" i="29"/>
  <c r="I48" i="29"/>
  <c r="I73" i="29" s="1"/>
  <c r="I35" i="29"/>
  <c r="I81" i="29" s="1"/>
  <c r="I34" i="29"/>
  <c r="I36" i="29" s="1"/>
  <c r="J25" i="29"/>
  <c r="J24" i="29"/>
  <c r="J23" i="29"/>
  <c r="J51" i="29" s="1"/>
  <c r="J13" i="29"/>
  <c r="I132" i="28"/>
  <c r="C130" i="28"/>
  <c r="C128" i="28"/>
  <c r="C127" i="28"/>
  <c r="C126" i="28"/>
  <c r="C125" i="28"/>
  <c r="C124" i="28"/>
  <c r="I119" i="28"/>
  <c r="J92" i="28"/>
  <c r="J97" i="28" s="1"/>
  <c r="I85" i="28"/>
  <c r="I84" i="28"/>
  <c r="I83" i="28"/>
  <c r="I82" i="28"/>
  <c r="I74" i="28"/>
  <c r="I72" i="28"/>
  <c r="I70" i="28"/>
  <c r="I71" i="28" s="1"/>
  <c r="J56" i="28"/>
  <c r="J55" i="28"/>
  <c r="J52" i="28"/>
  <c r="I48" i="28"/>
  <c r="I35" i="28"/>
  <c r="I81" i="28" s="1"/>
  <c r="I34" i="28"/>
  <c r="I36" i="28" s="1"/>
  <c r="J24" i="28"/>
  <c r="J23" i="28"/>
  <c r="J51" i="28" s="1"/>
  <c r="J13" i="28"/>
  <c r="I132" i="27"/>
  <c r="C130" i="27"/>
  <c r="C128" i="27"/>
  <c r="C127" i="27"/>
  <c r="C126" i="27"/>
  <c r="C125" i="27"/>
  <c r="C124" i="27"/>
  <c r="I119" i="27"/>
  <c r="J92" i="27"/>
  <c r="J97" i="27" s="1"/>
  <c r="I85" i="27"/>
  <c r="I84" i="27"/>
  <c r="I83" i="27"/>
  <c r="I82" i="27"/>
  <c r="I74" i="27"/>
  <c r="I72" i="27"/>
  <c r="I70" i="27"/>
  <c r="J55" i="27"/>
  <c r="J52" i="27"/>
  <c r="I48" i="27"/>
  <c r="I35" i="27"/>
  <c r="I81" i="27" s="1"/>
  <c r="I34" i="27"/>
  <c r="J25" i="27"/>
  <c r="J23" i="27"/>
  <c r="J26" i="27" s="1"/>
  <c r="J13" i="27"/>
  <c r="I132" i="26"/>
  <c r="C130" i="26"/>
  <c r="C128" i="26"/>
  <c r="C127" i="26"/>
  <c r="C126" i="26"/>
  <c r="C125" i="26"/>
  <c r="C124" i="26"/>
  <c r="I119" i="26"/>
  <c r="J92" i="26"/>
  <c r="J97" i="26" s="1"/>
  <c r="I85" i="26"/>
  <c r="I84" i="26"/>
  <c r="I83" i="26"/>
  <c r="I82" i="26"/>
  <c r="I74" i="26"/>
  <c r="I72" i="26"/>
  <c r="I70" i="26"/>
  <c r="J55" i="26"/>
  <c r="J52" i="26"/>
  <c r="I48" i="26"/>
  <c r="I35" i="26"/>
  <c r="I81" i="26" s="1"/>
  <c r="I34" i="26"/>
  <c r="J25" i="26"/>
  <c r="J23" i="26"/>
  <c r="J24" i="26" s="1"/>
  <c r="J13" i="26"/>
  <c r="I132" i="25"/>
  <c r="C130" i="25"/>
  <c r="C128" i="25"/>
  <c r="C127" i="25"/>
  <c r="C126" i="25"/>
  <c r="C125" i="25"/>
  <c r="C124" i="25"/>
  <c r="I119" i="25"/>
  <c r="J92" i="25"/>
  <c r="J97" i="25" s="1"/>
  <c r="I85" i="25"/>
  <c r="I84" i="25"/>
  <c r="I83" i="25"/>
  <c r="I82" i="25"/>
  <c r="I74" i="25"/>
  <c r="I72" i="25"/>
  <c r="I73" i="25" s="1"/>
  <c r="I70" i="25"/>
  <c r="J56" i="25"/>
  <c r="J55" i="25"/>
  <c r="J52" i="25"/>
  <c r="I48" i="25"/>
  <c r="I35" i="25"/>
  <c r="I81" i="25" s="1"/>
  <c r="I34" i="25"/>
  <c r="J25" i="25"/>
  <c r="J23" i="25"/>
  <c r="J24" i="25" s="1"/>
  <c r="J13" i="25"/>
  <c r="I132" i="24"/>
  <c r="C130" i="24"/>
  <c r="C128" i="24"/>
  <c r="C127" i="24"/>
  <c r="C126" i="24"/>
  <c r="C125" i="24"/>
  <c r="C124" i="24"/>
  <c r="I119" i="24"/>
  <c r="J92" i="24"/>
  <c r="J97" i="24" s="1"/>
  <c r="I85" i="24"/>
  <c r="I84" i="24"/>
  <c r="I83" i="24"/>
  <c r="I82" i="24"/>
  <c r="I74" i="24"/>
  <c r="I72" i="24"/>
  <c r="I73" i="24" s="1"/>
  <c r="I70" i="24"/>
  <c r="I48" i="24"/>
  <c r="I35" i="24"/>
  <c r="I81" i="24" s="1"/>
  <c r="I34" i="24"/>
  <c r="J25" i="24"/>
  <c r="J23" i="24"/>
  <c r="J51" i="24" s="1"/>
  <c r="J13" i="24"/>
  <c r="I132" i="23"/>
  <c r="C130" i="23"/>
  <c r="C128" i="23"/>
  <c r="C127" i="23"/>
  <c r="C126" i="23"/>
  <c r="C125" i="23"/>
  <c r="C124" i="23"/>
  <c r="I119" i="23"/>
  <c r="J92" i="23"/>
  <c r="J97" i="23" s="1"/>
  <c r="I85" i="23"/>
  <c r="I84" i="23"/>
  <c r="I83" i="23"/>
  <c r="I82" i="23"/>
  <c r="I74" i="23"/>
  <c r="I72" i="23"/>
  <c r="I70" i="23"/>
  <c r="I71" i="23" s="1"/>
  <c r="I48" i="23"/>
  <c r="I73" i="23" s="1"/>
  <c r="I35" i="23"/>
  <c r="I81" i="23" s="1"/>
  <c r="I34" i="23"/>
  <c r="J25" i="23"/>
  <c r="J13" i="23"/>
  <c r="I132" i="22"/>
  <c r="C130" i="22"/>
  <c r="C128" i="22"/>
  <c r="C127" i="22"/>
  <c r="C126" i="22"/>
  <c r="C125" i="22"/>
  <c r="C124" i="22"/>
  <c r="I119" i="22"/>
  <c r="J92" i="22"/>
  <c r="J97" i="22" s="1"/>
  <c r="I85" i="22"/>
  <c r="I84" i="22"/>
  <c r="I83" i="22"/>
  <c r="I82" i="22"/>
  <c r="I74" i="22"/>
  <c r="I72" i="22"/>
  <c r="I70" i="22"/>
  <c r="I48" i="22"/>
  <c r="I35" i="22"/>
  <c r="I81" i="22" s="1"/>
  <c r="I34" i="22"/>
  <c r="I36" i="22" s="1"/>
  <c r="J23" i="22"/>
  <c r="J24" i="22" s="1"/>
  <c r="J13" i="22"/>
  <c r="I132" i="21"/>
  <c r="C130" i="21"/>
  <c r="C128" i="21"/>
  <c r="C127" i="21"/>
  <c r="C126" i="21"/>
  <c r="C125" i="21"/>
  <c r="C124" i="21"/>
  <c r="I119" i="21"/>
  <c r="J97" i="21"/>
  <c r="J92" i="21"/>
  <c r="I85" i="21"/>
  <c r="I84" i="21"/>
  <c r="I83" i="21"/>
  <c r="I82" i="21"/>
  <c r="I74" i="21"/>
  <c r="I72" i="21"/>
  <c r="I73" i="21" s="1"/>
  <c r="I70" i="21"/>
  <c r="I71" i="21" s="1"/>
  <c r="J55" i="21"/>
  <c r="I48" i="21"/>
  <c r="I35" i="21"/>
  <c r="I81" i="21" s="1"/>
  <c r="I34" i="21"/>
  <c r="J13" i="21"/>
  <c r="I132" i="20"/>
  <c r="C130" i="20"/>
  <c r="C128" i="20"/>
  <c r="C127" i="20"/>
  <c r="C126" i="20"/>
  <c r="C125" i="20"/>
  <c r="C124" i="20"/>
  <c r="I119" i="20"/>
  <c r="J92" i="20"/>
  <c r="J97" i="20" s="1"/>
  <c r="I85" i="20"/>
  <c r="I84" i="20"/>
  <c r="I83" i="20"/>
  <c r="I82" i="20"/>
  <c r="I74" i="20"/>
  <c r="I72" i="20"/>
  <c r="I73" i="20" s="1"/>
  <c r="I70" i="20"/>
  <c r="I71" i="20" s="1"/>
  <c r="J55" i="20"/>
  <c r="J52" i="20"/>
  <c r="I48" i="20"/>
  <c r="I35" i="20"/>
  <c r="I81" i="20" s="1"/>
  <c r="I34" i="20"/>
  <c r="J23" i="20"/>
  <c r="J24" i="20" s="1"/>
  <c r="J13" i="20"/>
  <c r="C139" i="19"/>
  <c r="C137" i="19"/>
  <c r="C136" i="19"/>
  <c r="C135" i="19"/>
  <c r="C134" i="19"/>
  <c r="C133" i="19"/>
  <c r="I128" i="19"/>
  <c r="J116" i="19"/>
  <c r="J137" i="19" s="1"/>
  <c r="J101" i="19"/>
  <c r="J106" i="19" s="1"/>
  <c r="I94" i="19"/>
  <c r="I93" i="19"/>
  <c r="I92" i="19"/>
  <c r="I91" i="19"/>
  <c r="I83" i="19"/>
  <c r="I81" i="19"/>
  <c r="I79" i="19"/>
  <c r="J66" i="19"/>
  <c r="J72" i="19" s="1"/>
  <c r="I57" i="19"/>
  <c r="I44" i="19"/>
  <c r="I90" i="19" s="1"/>
  <c r="I43" i="19"/>
  <c r="J36" i="19"/>
  <c r="J25" i="19"/>
  <c r="J24" i="19"/>
  <c r="J13" i="19"/>
  <c r="C137" i="18"/>
  <c r="C135" i="18"/>
  <c r="C134" i="18"/>
  <c r="C133" i="18"/>
  <c r="C132" i="18"/>
  <c r="C131" i="18"/>
  <c r="I126" i="18"/>
  <c r="J114" i="18"/>
  <c r="J135" i="18" s="1"/>
  <c r="J99" i="18"/>
  <c r="J104" i="18" s="1"/>
  <c r="I92" i="18"/>
  <c r="I91" i="18"/>
  <c r="I90" i="18"/>
  <c r="I89" i="18"/>
  <c r="I81" i="18"/>
  <c r="I79" i="18"/>
  <c r="I77" i="18"/>
  <c r="J64" i="18"/>
  <c r="J70" i="18" s="1"/>
  <c r="I55" i="18"/>
  <c r="I42" i="18"/>
  <c r="I88" i="18" s="1"/>
  <c r="I41" i="18"/>
  <c r="J33" i="18"/>
  <c r="J25" i="18"/>
  <c r="J24" i="18"/>
  <c r="J13" i="18"/>
  <c r="C135" i="17"/>
  <c r="C133" i="17"/>
  <c r="C132" i="17"/>
  <c r="C131" i="17"/>
  <c r="C130" i="17"/>
  <c r="C129" i="17"/>
  <c r="I124" i="17"/>
  <c r="J112" i="17"/>
  <c r="J133" i="17" s="1"/>
  <c r="J97" i="17"/>
  <c r="J102" i="17" s="1"/>
  <c r="I90" i="17"/>
  <c r="I89" i="17"/>
  <c r="I88" i="17"/>
  <c r="I87" i="17"/>
  <c r="I79" i="17"/>
  <c r="I77" i="17"/>
  <c r="I75" i="17"/>
  <c r="J62" i="17"/>
  <c r="J68" i="17" s="1"/>
  <c r="I53" i="17"/>
  <c r="I40" i="17"/>
  <c r="I86" i="17" s="1"/>
  <c r="I39" i="17"/>
  <c r="I41" i="17" s="1"/>
  <c r="J25" i="17"/>
  <c r="J24" i="17"/>
  <c r="J13" i="17"/>
  <c r="C133" i="16"/>
  <c r="C131" i="16"/>
  <c r="C130" i="16"/>
  <c r="C129" i="16"/>
  <c r="C128" i="16"/>
  <c r="C127" i="16"/>
  <c r="I122" i="16"/>
  <c r="J110" i="16"/>
  <c r="J131" i="16" s="1"/>
  <c r="J95" i="16"/>
  <c r="J100" i="16" s="1"/>
  <c r="I88" i="16"/>
  <c r="I87" i="16"/>
  <c r="I86" i="16"/>
  <c r="I85" i="16"/>
  <c r="I77" i="16"/>
  <c r="I75" i="16"/>
  <c r="I73" i="16"/>
  <c r="J60" i="16"/>
  <c r="J66" i="16" s="1"/>
  <c r="I51" i="16"/>
  <c r="I38" i="16"/>
  <c r="I84" i="16" s="1"/>
  <c r="I37" i="16"/>
  <c r="J25" i="16"/>
  <c r="J24" i="16"/>
  <c r="J13" i="16"/>
  <c r="C131" i="15"/>
  <c r="J129" i="15"/>
  <c r="C129" i="15"/>
  <c r="C128" i="15"/>
  <c r="C127" i="15"/>
  <c r="C126" i="15"/>
  <c r="C125" i="15"/>
  <c r="I120" i="15"/>
  <c r="J108" i="15"/>
  <c r="J93" i="15"/>
  <c r="J98" i="15" s="1"/>
  <c r="I86" i="15"/>
  <c r="I85" i="15"/>
  <c r="I84" i="15"/>
  <c r="I83" i="15"/>
  <c r="I75" i="15"/>
  <c r="I73" i="15"/>
  <c r="I71" i="15"/>
  <c r="J64" i="15"/>
  <c r="J58" i="15"/>
  <c r="I49" i="15"/>
  <c r="I36" i="15"/>
  <c r="I82" i="15" s="1"/>
  <c r="I35" i="15"/>
  <c r="I37" i="15" s="1"/>
  <c r="J25" i="15"/>
  <c r="J24" i="15"/>
  <c r="J13" i="15"/>
  <c r="I132" i="14"/>
  <c r="C130" i="14"/>
  <c r="C128" i="14"/>
  <c r="C127" i="14"/>
  <c r="C126" i="14"/>
  <c r="C125" i="14"/>
  <c r="C124" i="14"/>
  <c r="I119" i="14"/>
  <c r="J97" i="14"/>
  <c r="J92" i="14"/>
  <c r="I85" i="14"/>
  <c r="I84" i="14"/>
  <c r="I83" i="14"/>
  <c r="I82" i="14"/>
  <c r="I74" i="14"/>
  <c r="I72" i="14"/>
  <c r="I71" i="14"/>
  <c r="I70" i="14"/>
  <c r="I48" i="14"/>
  <c r="I73" i="14" s="1"/>
  <c r="I35" i="14"/>
  <c r="I81" i="14" s="1"/>
  <c r="I34" i="14"/>
  <c r="I36" i="14" s="1"/>
  <c r="J25" i="14"/>
  <c r="J23" i="14"/>
  <c r="J51" i="14" s="1"/>
  <c r="J13" i="14"/>
  <c r="I132" i="13"/>
  <c r="C130" i="13"/>
  <c r="C128" i="13"/>
  <c r="C127" i="13"/>
  <c r="C126" i="13"/>
  <c r="C125" i="13"/>
  <c r="C124" i="13"/>
  <c r="I119" i="13"/>
  <c r="J92" i="13"/>
  <c r="J97" i="13" s="1"/>
  <c r="I85" i="13"/>
  <c r="I84" i="13"/>
  <c r="I83" i="13"/>
  <c r="I82" i="13"/>
  <c r="I74" i="13"/>
  <c r="I72" i="13"/>
  <c r="I70" i="13"/>
  <c r="J55" i="13"/>
  <c r="I48" i="13"/>
  <c r="I35" i="13"/>
  <c r="I81" i="13" s="1"/>
  <c r="I34" i="13"/>
  <c r="J23" i="13"/>
  <c r="J24" i="13" s="1"/>
  <c r="J13" i="13"/>
  <c r="I132" i="12"/>
  <c r="C130" i="12"/>
  <c r="C128" i="12"/>
  <c r="C127" i="12"/>
  <c r="C126" i="12"/>
  <c r="C125" i="12"/>
  <c r="C124" i="12"/>
  <c r="I119" i="12"/>
  <c r="J92" i="12"/>
  <c r="J97" i="12" s="1"/>
  <c r="I85" i="12"/>
  <c r="I84" i="12"/>
  <c r="I83" i="12"/>
  <c r="I82" i="12"/>
  <c r="I74" i="12"/>
  <c r="I72" i="12"/>
  <c r="I70" i="12"/>
  <c r="I71" i="12" s="1"/>
  <c r="J56" i="12"/>
  <c r="J55" i="12"/>
  <c r="J52" i="12"/>
  <c r="I48" i="12"/>
  <c r="I35" i="12"/>
  <c r="I81" i="12" s="1"/>
  <c r="I34" i="12"/>
  <c r="J23" i="12"/>
  <c r="J24" i="12" s="1"/>
  <c r="J28" i="12" s="1"/>
  <c r="J13" i="12"/>
  <c r="I132" i="11"/>
  <c r="C130" i="11"/>
  <c r="C128" i="11"/>
  <c r="C127" i="11"/>
  <c r="C126" i="11"/>
  <c r="C125" i="11"/>
  <c r="C124" i="11"/>
  <c r="I119" i="11"/>
  <c r="I85" i="11"/>
  <c r="I84" i="11"/>
  <c r="I83" i="11"/>
  <c r="I82" i="11"/>
  <c r="I74" i="11"/>
  <c r="I72" i="11"/>
  <c r="I71" i="11"/>
  <c r="I70" i="11"/>
  <c r="J56" i="11"/>
  <c r="J55" i="11"/>
  <c r="J52" i="11"/>
  <c r="I48" i="11"/>
  <c r="I35" i="11"/>
  <c r="I81" i="11" s="1"/>
  <c r="I34" i="11"/>
  <c r="J27" i="11"/>
  <c r="J23" i="11"/>
  <c r="J51" i="11" s="1"/>
  <c r="J13" i="11"/>
  <c r="I132" i="10"/>
  <c r="C130" i="10"/>
  <c r="C128" i="10"/>
  <c r="C127" i="10"/>
  <c r="C126" i="10"/>
  <c r="C125" i="10"/>
  <c r="C124" i="10"/>
  <c r="I119" i="10"/>
  <c r="J92" i="10"/>
  <c r="J97" i="10" s="1"/>
  <c r="I85" i="10"/>
  <c r="I84" i="10"/>
  <c r="I83" i="10"/>
  <c r="I82" i="10"/>
  <c r="I74" i="10"/>
  <c r="I72" i="10"/>
  <c r="I70" i="10"/>
  <c r="J56" i="10"/>
  <c r="J55" i="10"/>
  <c r="I48" i="10"/>
  <c r="I35" i="10"/>
  <c r="I81" i="10" s="1"/>
  <c r="I34" i="10"/>
  <c r="J25" i="10"/>
  <c r="J23" i="10"/>
  <c r="J24" i="10" s="1"/>
  <c r="J13" i="10"/>
  <c r="C137" i="9"/>
  <c r="C135" i="9"/>
  <c r="C134" i="9"/>
  <c r="C133" i="9"/>
  <c r="C132" i="9"/>
  <c r="C131" i="9"/>
  <c r="I126" i="9"/>
  <c r="J114" i="9"/>
  <c r="J135" i="9" s="1"/>
  <c r="J104" i="9"/>
  <c r="J99" i="9"/>
  <c r="I92" i="9"/>
  <c r="I91" i="9"/>
  <c r="I90" i="9"/>
  <c r="I89" i="9"/>
  <c r="I81" i="9"/>
  <c r="I79" i="9"/>
  <c r="I80" i="9" s="1"/>
  <c r="I77" i="9"/>
  <c r="I78" i="9" s="1"/>
  <c r="J64" i="9"/>
  <c r="J70" i="9" s="1"/>
  <c r="I55" i="9"/>
  <c r="I42" i="9"/>
  <c r="I88" i="9" s="1"/>
  <c r="I41" i="9"/>
  <c r="J25" i="9"/>
  <c r="J24" i="9"/>
  <c r="J13" i="9"/>
  <c r="C133" i="8"/>
  <c r="C131" i="8"/>
  <c r="C130" i="8"/>
  <c r="C129" i="8"/>
  <c r="C128" i="8"/>
  <c r="C127" i="8"/>
  <c r="I122" i="8"/>
  <c r="J110" i="8"/>
  <c r="J131" i="8" s="1"/>
  <c r="J95" i="8"/>
  <c r="J100" i="8" s="1"/>
  <c r="I88" i="8"/>
  <c r="I87" i="8"/>
  <c r="I86" i="8"/>
  <c r="I85" i="8"/>
  <c r="I77" i="8"/>
  <c r="I75" i="8"/>
  <c r="I73" i="8"/>
  <c r="I74" i="8" s="1"/>
  <c r="J60" i="8"/>
  <c r="J66" i="8" s="1"/>
  <c r="I51" i="8"/>
  <c r="I38" i="8"/>
  <c r="I84" i="8" s="1"/>
  <c r="I37" i="8"/>
  <c r="I39" i="8" s="1"/>
  <c r="J25" i="8"/>
  <c r="J24" i="8"/>
  <c r="J13" i="8"/>
  <c r="I132" i="7"/>
  <c r="C130" i="7"/>
  <c r="C128" i="7"/>
  <c r="C127" i="7"/>
  <c r="C126" i="7"/>
  <c r="C125" i="7"/>
  <c r="C124" i="7"/>
  <c r="I119" i="7"/>
  <c r="J97" i="7"/>
  <c r="J92" i="7"/>
  <c r="I85" i="7"/>
  <c r="I84" i="7"/>
  <c r="I83" i="7"/>
  <c r="I82" i="7"/>
  <c r="I74" i="7"/>
  <c r="I72" i="7"/>
  <c r="I70" i="7"/>
  <c r="I71" i="7" s="1"/>
  <c r="J56" i="7"/>
  <c r="J55" i="7"/>
  <c r="J52" i="7"/>
  <c r="I48" i="7"/>
  <c r="I73" i="7" s="1"/>
  <c r="I35" i="7"/>
  <c r="I81" i="7" s="1"/>
  <c r="I34" i="7"/>
  <c r="I36" i="7" s="1"/>
  <c r="J23" i="7"/>
  <c r="J24" i="7" s="1"/>
  <c r="J13" i="7"/>
  <c r="C137" i="6"/>
  <c r="C135" i="6"/>
  <c r="C134" i="6"/>
  <c r="C133" i="6"/>
  <c r="C132" i="6"/>
  <c r="C131" i="6"/>
  <c r="I126" i="6"/>
  <c r="J114" i="6"/>
  <c r="J135" i="6" s="1"/>
  <c r="J99" i="6"/>
  <c r="J104" i="6" s="1"/>
  <c r="I92" i="6"/>
  <c r="I91" i="6"/>
  <c r="I90" i="6"/>
  <c r="I89" i="6"/>
  <c r="I81" i="6"/>
  <c r="I79" i="6"/>
  <c r="I78" i="6"/>
  <c r="I77" i="6"/>
  <c r="J64" i="6"/>
  <c r="J70" i="6" s="1"/>
  <c r="I55" i="6"/>
  <c r="I42" i="6"/>
  <c r="I88" i="6" s="1"/>
  <c r="I41" i="6"/>
  <c r="J25" i="6"/>
  <c r="J24" i="6"/>
  <c r="J13" i="6"/>
  <c r="C133" i="5"/>
  <c r="C131" i="5"/>
  <c r="C130" i="5"/>
  <c r="C129" i="5"/>
  <c r="C128" i="5"/>
  <c r="C127" i="5"/>
  <c r="I122" i="5"/>
  <c r="J110" i="5"/>
  <c r="J131" i="5" s="1"/>
  <c r="J95" i="5"/>
  <c r="J100" i="5" s="1"/>
  <c r="I88" i="5"/>
  <c r="I87" i="5"/>
  <c r="I86" i="5"/>
  <c r="I85" i="5"/>
  <c r="I77" i="5"/>
  <c r="I75" i="5"/>
  <c r="I73" i="5"/>
  <c r="I74" i="5" s="1"/>
  <c r="J60" i="5"/>
  <c r="J66" i="5" s="1"/>
  <c r="I51" i="5"/>
  <c r="I38" i="5"/>
  <c r="I84" i="5" s="1"/>
  <c r="I37" i="5"/>
  <c r="J25" i="5"/>
  <c r="J24" i="5"/>
  <c r="J13" i="5"/>
  <c r="I132" i="4"/>
  <c r="C130" i="4"/>
  <c r="C128" i="4"/>
  <c r="C127" i="4"/>
  <c r="C126" i="4"/>
  <c r="C125" i="4"/>
  <c r="C124" i="4"/>
  <c r="I119" i="4"/>
  <c r="J97" i="4"/>
  <c r="J92" i="4"/>
  <c r="I85" i="4"/>
  <c r="I84" i="4"/>
  <c r="I83" i="4"/>
  <c r="I82" i="4"/>
  <c r="I74" i="4"/>
  <c r="I72" i="4"/>
  <c r="I73" i="4" s="1"/>
  <c r="I70" i="4"/>
  <c r="I71" i="4" s="1"/>
  <c r="J56" i="4"/>
  <c r="J55" i="4"/>
  <c r="J52" i="4"/>
  <c r="I48" i="4"/>
  <c r="I35" i="4"/>
  <c r="I81" i="4" s="1"/>
  <c r="I34" i="4"/>
  <c r="J23" i="4"/>
  <c r="J24" i="4" s="1"/>
  <c r="J13" i="4"/>
  <c r="I132" i="3"/>
  <c r="C130" i="3"/>
  <c r="C128" i="3"/>
  <c r="C127" i="3"/>
  <c r="C126" i="3"/>
  <c r="C125" i="3"/>
  <c r="C124" i="3"/>
  <c r="I119" i="3"/>
  <c r="J92" i="3"/>
  <c r="J97" i="3" s="1"/>
  <c r="I85" i="3"/>
  <c r="I84" i="3"/>
  <c r="I83" i="3"/>
  <c r="I82" i="3"/>
  <c r="I74" i="3"/>
  <c r="I72" i="3"/>
  <c r="I70" i="3"/>
  <c r="I71" i="3" s="1"/>
  <c r="J56" i="3"/>
  <c r="J55" i="3"/>
  <c r="J52" i="3"/>
  <c r="I48" i="3"/>
  <c r="I35" i="3"/>
  <c r="I81" i="3" s="1"/>
  <c r="I34" i="3"/>
  <c r="J23" i="3"/>
  <c r="J51" i="3" s="1"/>
  <c r="J13" i="3"/>
  <c r="E371" i="2"/>
  <c r="F371" i="2" s="1"/>
  <c r="E370" i="2"/>
  <c r="F370" i="2" s="1"/>
  <c r="E367" i="2"/>
  <c r="F367" i="2" s="1"/>
  <c r="E366" i="2"/>
  <c r="F366" i="2" s="1"/>
  <c r="E365" i="2"/>
  <c r="F365" i="2" s="1"/>
  <c r="E364" i="2"/>
  <c r="F364" i="2" s="1"/>
  <c r="E363" i="2"/>
  <c r="F363" i="2" s="1"/>
  <c r="E362" i="2"/>
  <c r="F362" i="2" s="1"/>
  <c r="E358" i="2"/>
  <c r="F358" i="2" s="1"/>
  <c r="E357" i="2"/>
  <c r="F357" i="2" s="1"/>
  <c r="E356" i="2"/>
  <c r="F356" i="2" s="1"/>
  <c r="E355" i="2"/>
  <c r="F355" i="2" s="1"/>
  <c r="E352" i="2"/>
  <c r="F352" i="2" s="1"/>
  <c r="F353" i="2" s="1"/>
  <c r="J105" i="32" s="1"/>
  <c r="E349" i="2"/>
  <c r="F349" i="2" s="1"/>
  <c r="E348" i="2"/>
  <c r="F348" i="2" s="1"/>
  <c r="E347" i="2"/>
  <c r="F347" i="2" s="1"/>
  <c r="E346" i="2"/>
  <c r="F346" i="2" s="1"/>
  <c r="E345" i="2"/>
  <c r="F345" i="2" s="1"/>
  <c r="E344" i="2"/>
  <c r="F344" i="2" s="1"/>
  <c r="E343" i="2"/>
  <c r="F343" i="2" s="1"/>
  <c r="E342" i="2"/>
  <c r="F342" i="2" s="1"/>
  <c r="E338" i="2"/>
  <c r="F338" i="2" s="1"/>
  <c r="E337" i="2"/>
  <c r="F337" i="2" s="1"/>
  <c r="E336" i="2"/>
  <c r="F336" i="2" s="1"/>
  <c r="E333" i="2"/>
  <c r="F333" i="2" s="1"/>
  <c r="E332" i="2"/>
  <c r="F332" i="2" s="1"/>
  <c r="E329" i="2"/>
  <c r="F329" i="2" s="1"/>
  <c r="E328" i="2"/>
  <c r="F328" i="2" s="1"/>
  <c r="E327" i="2"/>
  <c r="F327" i="2" s="1"/>
  <c r="E326" i="2"/>
  <c r="F326" i="2" s="1"/>
  <c r="E325" i="2"/>
  <c r="F325" i="2" s="1"/>
  <c r="E324" i="2"/>
  <c r="F324" i="2" s="1"/>
  <c r="E323" i="2"/>
  <c r="F323" i="2" s="1"/>
  <c r="E322" i="2"/>
  <c r="F322" i="2" s="1"/>
  <c r="E318" i="2"/>
  <c r="F318" i="2" s="1"/>
  <c r="E317" i="2"/>
  <c r="F317" i="2" s="1"/>
  <c r="E316" i="2"/>
  <c r="F316" i="2" s="1"/>
  <c r="E315" i="2"/>
  <c r="F315" i="2" s="1"/>
  <c r="E314" i="2"/>
  <c r="F314" i="2" s="1"/>
  <c r="E311" i="2"/>
  <c r="F311" i="2" s="1"/>
  <c r="E310" i="2"/>
  <c r="F310" i="2" s="1"/>
  <c r="E309" i="2"/>
  <c r="F309" i="2" s="1"/>
  <c r="E308" i="2"/>
  <c r="F308" i="2" s="1"/>
  <c r="E307" i="2"/>
  <c r="F307" i="2" s="1"/>
  <c r="E306" i="2"/>
  <c r="F306" i="2" s="1"/>
  <c r="E302" i="2"/>
  <c r="F302" i="2" s="1"/>
  <c r="E301" i="2"/>
  <c r="F301" i="2" s="1"/>
  <c r="E300" i="2"/>
  <c r="F300" i="2" s="1"/>
  <c r="E299" i="2"/>
  <c r="F299" i="2" s="1"/>
  <c r="E298" i="2"/>
  <c r="F298" i="2" s="1"/>
  <c r="E295" i="2"/>
  <c r="F295" i="2" s="1"/>
  <c r="E294" i="2"/>
  <c r="F294" i="2" s="1"/>
  <c r="E293" i="2"/>
  <c r="F293" i="2" s="1"/>
  <c r="E292" i="2"/>
  <c r="F292" i="2" s="1"/>
  <c r="E291" i="2"/>
  <c r="F291" i="2" s="1"/>
  <c r="E290" i="2"/>
  <c r="F290" i="2" s="1"/>
  <c r="E286" i="2"/>
  <c r="F286" i="2" s="1"/>
  <c r="E285" i="2"/>
  <c r="F285" i="2" s="1"/>
  <c r="E284" i="2"/>
  <c r="F284" i="2" s="1"/>
  <c r="E283" i="2"/>
  <c r="F283" i="2" s="1"/>
  <c r="E282" i="2"/>
  <c r="F282" i="2" s="1"/>
  <c r="E279" i="2"/>
  <c r="F279" i="2" s="1"/>
  <c r="E278" i="2"/>
  <c r="F278" i="2" s="1"/>
  <c r="E277" i="2"/>
  <c r="F277" i="2" s="1"/>
  <c r="E276" i="2"/>
  <c r="F276" i="2" s="1"/>
  <c r="E275" i="2"/>
  <c r="F275" i="2" s="1"/>
  <c r="E274" i="2"/>
  <c r="F274" i="2" s="1"/>
  <c r="E270" i="2"/>
  <c r="F270" i="2" s="1"/>
  <c r="E269" i="2"/>
  <c r="F269" i="2" s="1"/>
  <c r="E266" i="2"/>
  <c r="F266" i="2" s="1"/>
  <c r="E265" i="2"/>
  <c r="F265" i="2" s="1"/>
  <c r="E264" i="2"/>
  <c r="F264" i="2" s="1"/>
  <c r="E263" i="2"/>
  <c r="F263" i="2" s="1"/>
  <c r="E262" i="2"/>
  <c r="F262" i="2" s="1"/>
  <c r="E261" i="2"/>
  <c r="F261" i="2" s="1"/>
  <c r="E257" i="2"/>
  <c r="F257" i="2" s="1"/>
  <c r="E256" i="2"/>
  <c r="F256" i="2" s="1"/>
  <c r="E253" i="2"/>
  <c r="F253" i="2" s="1"/>
  <c r="E252" i="2"/>
  <c r="F252" i="2" s="1"/>
  <c r="E251" i="2"/>
  <c r="F251" i="2" s="1"/>
  <c r="E250" i="2"/>
  <c r="F250" i="2" s="1"/>
  <c r="E249" i="2"/>
  <c r="F249" i="2" s="1"/>
  <c r="E248" i="2"/>
  <c r="F248" i="2" s="1"/>
  <c r="E247" i="2"/>
  <c r="F247" i="2" s="1"/>
  <c r="E243" i="2"/>
  <c r="F243" i="2" s="1"/>
  <c r="E242" i="2"/>
  <c r="F242" i="2" s="1"/>
  <c r="E241" i="2"/>
  <c r="F241" i="2" s="1"/>
  <c r="E240" i="2"/>
  <c r="F240" i="2" s="1"/>
  <c r="E239" i="2"/>
  <c r="F239" i="2" s="1"/>
  <c r="E238" i="2"/>
  <c r="F238" i="2" s="1"/>
  <c r="E235" i="2"/>
  <c r="F235" i="2" s="1"/>
  <c r="E234" i="2"/>
  <c r="F234" i="2" s="1"/>
  <c r="E233" i="2"/>
  <c r="F233" i="2" s="1"/>
  <c r="E232" i="2"/>
  <c r="F232" i="2" s="1"/>
  <c r="E231" i="2"/>
  <c r="F231" i="2" s="1"/>
  <c r="E230" i="2"/>
  <c r="F230" i="2" s="1"/>
  <c r="E226" i="2"/>
  <c r="F226" i="2" s="1"/>
  <c r="E225" i="2"/>
  <c r="F225" i="2" s="1"/>
  <c r="E224" i="2"/>
  <c r="F224" i="2" s="1"/>
  <c r="E223" i="2"/>
  <c r="F223" i="2" s="1"/>
  <c r="E222" i="2"/>
  <c r="F222" i="2" s="1"/>
  <c r="E221" i="2"/>
  <c r="F221" i="2" s="1"/>
  <c r="E220" i="2"/>
  <c r="F220" i="2" s="1"/>
  <c r="E217" i="2"/>
  <c r="F217" i="2" s="1"/>
  <c r="E216" i="2"/>
  <c r="F216" i="2" s="1"/>
  <c r="E215" i="2"/>
  <c r="F215" i="2" s="1"/>
  <c r="E214" i="2"/>
  <c r="F214" i="2" s="1"/>
  <c r="E213" i="2"/>
  <c r="F213" i="2" s="1"/>
  <c r="E212" i="2"/>
  <c r="F212" i="2" s="1"/>
  <c r="E208" i="2"/>
  <c r="F208" i="2" s="1"/>
  <c r="E207" i="2"/>
  <c r="F207" i="2" s="1"/>
  <c r="E206" i="2"/>
  <c r="F206" i="2" s="1"/>
  <c r="E205" i="2"/>
  <c r="F205" i="2" s="1"/>
  <c r="E204" i="2"/>
  <c r="F204" i="2" s="1"/>
  <c r="E203" i="2"/>
  <c r="F203" i="2" s="1"/>
  <c r="E202" i="2"/>
  <c r="F202" i="2" s="1"/>
  <c r="E199" i="2"/>
  <c r="F199" i="2" s="1"/>
  <c r="E198" i="2"/>
  <c r="F198" i="2" s="1"/>
  <c r="E197" i="2"/>
  <c r="F197" i="2" s="1"/>
  <c r="E196" i="2"/>
  <c r="F196" i="2" s="1"/>
  <c r="E195" i="2"/>
  <c r="F195" i="2" s="1"/>
  <c r="E194" i="2"/>
  <c r="F194" i="2" s="1"/>
  <c r="E190" i="2"/>
  <c r="F190" i="2" s="1"/>
  <c r="E189" i="2"/>
  <c r="F189" i="2" s="1"/>
  <c r="E188" i="2"/>
  <c r="F188" i="2" s="1"/>
  <c r="E187" i="2"/>
  <c r="F187" i="2" s="1"/>
  <c r="E186" i="2"/>
  <c r="F186" i="2" s="1"/>
  <c r="E185" i="2"/>
  <c r="F185" i="2" s="1"/>
  <c r="E181" i="2"/>
  <c r="F181" i="2" s="1"/>
  <c r="E180" i="2"/>
  <c r="F180" i="2" s="1"/>
  <c r="E179" i="2"/>
  <c r="F179" i="2" s="1"/>
  <c r="E178" i="2"/>
  <c r="F178" i="2" s="1"/>
  <c r="E177" i="2"/>
  <c r="F177" i="2" s="1"/>
  <c r="E176" i="2"/>
  <c r="F176" i="2" s="1"/>
  <c r="E172" i="2"/>
  <c r="F172" i="2" s="1"/>
  <c r="E171" i="2"/>
  <c r="F171" i="2" s="1"/>
  <c r="E168" i="2"/>
  <c r="F168" i="2" s="1"/>
  <c r="E167" i="2"/>
  <c r="F167" i="2" s="1"/>
  <c r="E166" i="2"/>
  <c r="F166" i="2" s="1"/>
  <c r="E165" i="2"/>
  <c r="F165" i="2" s="1"/>
  <c r="E164" i="2"/>
  <c r="F164" i="2" s="1"/>
  <c r="E163" i="2"/>
  <c r="F163" i="2" s="1"/>
  <c r="E162" i="2"/>
  <c r="F162" i="2" s="1"/>
  <c r="E161" i="2"/>
  <c r="F161" i="2" s="1"/>
  <c r="E160" i="2"/>
  <c r="F160" i="2" s="1"/>
  <c r="E156" i="2"/>
  <c r="F156" i="2" s="1"/>
  <c r="E155" i="2"/>
  <c r="F155" i="2" s="1"/>
  <c r="E154" i="2"/>
  <c r="F154" i="2" s="1"/>
  <c r="E153" i="2"/>
  <c r="F153" i="2" s="1"/>
  <c r="E152" i="2"/>
  <c r="F152" i="2" s="1"/>
  <c r="E151" i="2"/>
  <c r="F151" i="2" s="1"/>
  <c r="E150" i="2"/>
  <c r="F150" i="2" s="1"/>
  <c r="E149" i="2"/>
  <c r="F149" i="2" s="1"/>
  <c r="E148" i="2"/>
  <c r="F148" i="2" s="1"/>
  <c r="E147" i="2"/>
  <c r="F147" i="2" s="1"/>
  <c r="E146" i="2"/>
  <c r="F146" i="2" s="1"/>
  <c r="E144" i="2"/>
  <c r="F144" i="2" s="1"/>
  <c r="E143" i="2"/>
  <c r="F143" i="2" s="1"/>
  <c r="E142" i="2"/>
  <c r="F142" i="2" s="1"/>
  <c r="E141" i="2"/>
  <c r="F141" i="2" s="1"/>
  <c r="E140" i="2"/>
  <c r="F140" i="2" s="1"/>
  <c r="E137" i="2"/>
  <c r="F137" i="2" s="1"/>
  <c r="E136" i="2"/>
  <c r="F136" i="2" s="1"/>
  <c r="E135" i="2"/>
  <c r="F135" i="2" s="1"/>
  <c r="E134" i="2"/>
  <c r="F134" i="2" s="1"/>
  <c r="E133" i="2"/>
  <c r="F133" i="2" s="1"/>
  <c r="E129" i="2"/>
  <c r="F129" i="2" s="1"/>
  <c r="E128" i="2"/>
  <c r="F128" i="2" s="1"/>
  <c r="E127" i="2"/>
  <c r="F127" i="2" s="1"/>
  <c r="E126" i="2"/>
  <c r="F126" i="2" s="1"/>
  <c r="E125" i="2"/>
  <c r="F125" i="2" s="1"/>
  <c r="E124" i="2"/>
  <c r="F124" i="2" s="1"/>
  <c r="E123" i="2"/>
  <c r="F123" i="2" s="1"/>
  <c r="E122" i="2"/>
  <c r="F122" i="2" s="1"/>
  <c r="E119" i="2"/>
  <c r="F119" i="2" s="1"/>
  <c r="E118" i="2"/>
  <c r="F118" i="2" s="1"/>
  <c r="E117" i="2"/>
  <c r="F117" i="2" s="1"/>
  <c r="E116" i="2"/>
  <c r="F116" i="2" s="1"/>
  <c r="E115" i="2"/>
  <c r="F115" i="2" s="1"/>
  <c r="E111" i="2"/>
  <c r="F111" i="2" s="1"/>
  <c r="E110" i="2"/>
  <c r="F110" i="2" s="1"/>
  <c r="E109" i="2"/>
  <c r="F109" i="2" s="1"/>
  <c r="E108" i="2"/>
  <c r="F108" i="2" s="1"/>
  <c r="E107" i="2"/>
  <c r="F107" i="2" s="1"/>
  <c r="E106" i="2"/>
  <c r="F106" i="2" s="1"/>
  <c r="E105" i="2"/>
  <c r="F105" i="2" s="1"/>
  <c r="E104" i="2"/>
  <c r="F104" i="2" s="1"/>
  <c r="E103" i="2"/>
  <c r="F103" i="2" s="1"/>
  <c r="E100" i="2"/>
  <c r="F100" i="2" s="1"/>
  <c r="E99" i="2"/>
  <c r="F99" i="2" s="1"/>
  <c r="E98" i="2"/>
  <c r="F98" i="2" s="1"/>
  <c r="E97" i="2"/>
  <c r="F97" i="2" s="1"/>
  <c r="E96" i="2"/>
  <c r="F96" i="2" s="1"/>
  <c r="E95" i="2"/>
  <c r="F95" i="2" s="1"/>
  <c r="E91" i="2"/>
  <c r="F91" i="2" s="1"/>
  <c r="E90" i="2"/>
  <c r="F90" i="2" s="1"/>
  <c r="E89" i="2"/>
  <c r="F89" i="2" s="1"/>
  <c r="E88" i="2"/>
  <c r="F88" i="2" s="1"/>
  <c r="E87" i="2"/>
  <c r="F87" i="2" s="1"/>
  <c r="E86" i="2"/>
  <c r="F86" i="2" s="1"/>
  <c r="E85" i="2"/>
  <c r="F85" i="2" s="1"/>
  <c r="E84" i="2"/>
  <c r="F84" i="2" s="1"/>
  <c r="E83" i="2"/>
  <c r="F83" i="2" s="1"/>
  <c r="E80" i="2"/>
  <c r="F80" i="2" s="1"/>
  <c r="E79" i="2"/>
  <c r="F79" i="2" s="1"/>
  <c r="E78" i="2"/>
  <c r="F78" i="2" s="1"/>
  <c r="E77" i="2"/>
  <c r="F77" i="2" s="1"/>
  <c r="E76" i="2"/>
  <c r="F76" i="2" s="1"/>
  <c r="E75" i="2"/>
  <c r="F75" i="2" s="1"/>
  <c r="E71" i="2"/>
  <c r="F71" i="2" s="1"/>
  <c r="E70" i="2"/>
  <c r="F70" i="2" s="1"/>
  <c r="E69" i="2"/>
  <c r="F69" i="2" s="1"/>
  <c r="E68" i="2"/>
  <c r="F68" i="2" s="1"/>
  <c r="E67" i="2"/>
  <c r="F67" i="2" s="1"/>
  <c r="E66" i="2"/>
  <c r="F66" i="2" s="1"/>
  <c r="E65" i="2"/>
  <c r="F65" i="2" s="1"/>
  <c r="E64" i="2"/>
  <c r="F64" i="2" s="1"/>
  <c r="E63" i="2"/>
  <c r="F63" i="2" s="1"/>
  <c r="F60" i="2"/>
  <c r="F59" i="2"/>
  <c r="F58" i="2"/>
  <c r="F57" i="2"/>
  <c r="F56" i="2"/>
  <c r="E51" i="2"/>
  <c r="F51" i="2" s="1"/>
  <c r="E50" i="2"/>
  <c r="F50" i="2" s="1"/>
  <c r="E49" i="2"/>
  <c r="F49" i="2" s="1"/>
  <c r="E48" i="2"/>
  <c r="F48" i="2" s="1"/>
  <c r="E47" i="2"/>
  <c r="F47" i="2" s="1"/>
  <c r="E46" i="2"/>
  <c r="F46" i="2" s="1"/>
  <c r="E45" i="2"/>
  <c r="F45" i="2" s="1"/>
  <c r="E42" i="2"/>
  <c r="F42" i="2" s="1"/>
  <c r="E41" i="2"/>
  <c r="F41" i="2" s="1"/>
  <c r="E40" i="2"/>
  <c r="F40" i="2" s="1"/>
  <c r="E39" i="2"/>
  <c r="F39" i="2" s="1"/>
  <c r="E38" i="2"/>
  <c r="F38" i="2" s="1"/>
  <c r="E34" i="2"/>
  <c r="F34" i="2" s="1"/>
  <c r="E33" i="2"/>
  <c r="F33" i="2" s="1"/>
  <c r="E32" i="2"/>
  <c r="F32" i="2" s="1"/>
  <c r="E31" i="2"/>
  <c r="F31" i="2" s="1"/>
  <c r="E30" i="2"/>
  <c r="F30" i="2" s="1"/>
  <c r="E29" i="2"/>
  <c r="F29" i="2" s="1"/>
  <c r="E28" i="2"/>
  <c r="F28" i="2" s="1"/>
  <c r="E27" i="2"/>
  <c r="F27" i="2" s="1"/>
  <c r="E26" i="2"/>
  <c r="F26" i="2" s="1"/>
  <c r="E25" i="2"/>
  <c r="F25" i="2" s="1"/>
  <c r="E24" i="2"/>
  <c r="F24" i="2" s="1"/>
  <c r="E23" i="2"/>
  <c r="F23" i="2" s="1"/>
  <c r="E22" i="2"/>
  <c r="F22" i="2" s="1"/>
  <c r="E21" i="2"/>
  <c r="F21" i="2" s="1"/>
  <c r="E20" i="2"/>
  <c r="F20" i="2" s="1"/>
  <c r="E17" i="2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8" i="2"/>
  <c r="F8" i="2" s="1"/>
  <c r="E7" i="2"/>
  <c r="F7" i="2" s="1"/>
  <c r="E6" i="2"/>
  <c r="F6" i="2" s="1"/>
  <c r="E5" i="2"/>
  <c r="F5" i="2" s="1"/>
  <c r="E4" i="2"/>
  <c r="F4" i="2" s="1"/>
  <c r="E3" i="2"/>
  <c r="F3" i="2" s="1"/>
  <c r="E41" i="1"/>
  <c r="E39" i="1"/>
  <c r="A39" i="1"/>
  <c r="E38" i="1"/>
  <c r="A38" i="1"/>
  <c r="E37" i="1"/>
  <c r="A37" i="1"/>
  <c r="E36" i="1"/>
  <c r="E35" i="1"/>
  <c r="A35" i="1"/>
  <c r="E34" i="1"/>
  <c r="A34" i="1"/>
  <c r="E33" i="1"/>
  <c r="A33" i="1"/>
  <c r="E32" i="1"/>
  <c r="A32" i="1"/>
  <c r="E31" i="1"/>
  <c r="A31" i="1"/>
  <c r="E30" i="1"/>
  <c r="A30" i="1"/>
  <c r="E29" i="1"/>
  <c r="A29" i="1"/>
  <c r="E28" i="1"/>
  <c r="A28" i="1"/>
  <c r="E27" i="1"/>
  <c r="A27" i="1"/>
  <c r="E21" i="1"/>
  <c r="E25" i="1" s="1"/>
  <c r="A21" i="1"/>
  <c r="E20" i="1"/>
  <c r="A20" i="1"/>
  <c r="E19" i="1"/>
  <c r="A19" i="1"/>
  <c r="E18" i="1"/>
  <c r="A18" i="1"/>
  <c r="E17" i="1"/>
  <c r="A17" i="1"/>
  <c r="E15" i="1"/>
  <c r="E14" i="1"/>
  <c r="E16" i="1" s="1"/>
  <c r="A14" i="1"/>
  <c r="E11" i="1"/>
  <c r="E13" i="1" s="1"/>
  <c r="A11" i="1"/>
  <c r="E10" i="1"/>
  <c r="A10" i="1"/>
  <c r="E9" i="1"/>
  <c r="A9" i="1"/>
  <c r="F173" i="2" l="1"/>
  <c r="J105" i="14" s="1"/>
  <c r="I82" i="9"/>
  <c r="I73" i="12"/>
  <c r="I36" i="13"/>
  <c r="I36" i="21"/>
  <c r="I75" i="21"/>
  <c r="I75" i="23"/>
  <c r="J24" i="27"/>
  <c r="J26" i="32"/>
  <c r="I73" i="36"/>
  <c r="J28" i="10"/>
  <c r="I73" i="22"/>
  <c r="I73" i="28"/>
  <c r="J51" i="32"/>
  <c r="I73" i="3"/>
  <c r="J51" i="12"/>
  <c r="J57" i="12" s="1"/>
  <c r="J63" i="12" s="1"/>
  <c r="J27" i="32"/>
  <c r="F334" i="2"/>
  <c r="J105" i="31" s="1"/>
  <c r="I76" i="5"/>
  <c r="I36" i="10"/>
  <c r="I36" i="11"/>
  <c r="I73" i="11"/>
  <c r="J24" i="14"/>
  <c r="I39" i="16"/>
  <c r="I45" i="19"/>
  <c r="I86" i="20"/>
  <c r="J24" i="30"/>
  <c r="J28" i="30" s="1"/>
  <c r="I36" i="32"/>
  <c r="E12" i="1"/>
  <c r="J31" i="17"/>
  <c r="J57" i="3"/>
  <c r="J63" i="3" s="1"/>
  <c r="I75" i="7"/>
  <c r="F381" i="2"/>
  <c r="J103" i="36" s="1"/>
  <c r="I80" i="6"/>
  <c r="I82" i="6" s="1"/>
  <c r="F359" i="2"/>
  <c r="J104" i="32" s="1"/>
  <c r="J24" i="3"/>
  <c r="J28" i="3" s="1"/>
  <c r="I86" i="7"/>
  <c r="I73" i="13"/>
  <c r="J57" i="24"/>
  <c r="J63" i="24" s="1"/>
  <c r="I36" i="24"/>
  <c r="J57" i="33"/>
  <c r="J63" i="33" s="1"/>
  <c r="I73" i="33"/>
  <c r="I73" i="34"/>
  <c r="J51" i="7"/>
  <c r="J57" i="7" s="1"/>
  <c r="J63" i="7" s="1"/>
  <c r="I75" i="12"/>
  <c r="I86" i="14"/>
  <c r="I87" i="14" s="1"/>
  <c r="I75" i="20"/>
  <c r="E22" i="1"/>
  <c r="I36" i="3"/>
  <c r="I75" i="3"/>
  <c r="I75" i="4"/>
  <c r="I75" i="14"/>
  <c r="I43" i="18"/>
  <c r="I36" i="20"/>
  <c r="J51" i="22"/>
  <c r="J57" i="22" s="1"/>
  <c r="J63" i="22" s="1"/>
  <c r="J28" i="25"/>
  <c r="J80" i="25" s="1"/>
  <c r="J28" i="26"/>
  <c r="I73" i="26"/>
  <c r="I75" i="28"/>
  <c r="I75" i="29"/>
  <c r="J57" i="30"/>
  <c r="J63" i="30" s="1"/>
  <c r="J57" i="31"/>
  <c r="J63" i="31" s="1"/>
  <c r="I73" i="31"/>
  <c r="I36" i="34"/>
  <c r="J28" i="7"/>
  <c r="J124" i="7" s="1"/>
  <c r="I86" i="3"/>
  <c r="I87" i="3" s="1"/>
  <c r="I75" i="11"/>
  <c r="I87" i="20"/>
  <c r="J15" i="9"/>
  <c r="J33" i="9" s="1"/>
  <c r="J35" i="9" s="1"/>
  <c r="I39" i="5"/>
  <c r="I78" i="5"/>
  <c r="I76" i="8"/>
  <c r="I78" i="8" s="1"/>
  <c r="I73" i="10"/>
  <c r="J57" i="11"/>
  <c r="J63" i="11" s="1"/>
  <c r="I36" i="25"/>
  <c r="I73" i="27"/>
  <c r="J28" i="29"/>
  <c r="I75" i="30"/>
  <c r="I86" i="32"/>
  <c r="I86" i="33"/>
  <c r="I87" i="33" s="1"/>
  <c r="J28" i="13"/>
  <c r="J33" i="13" s="1"/>
  <c r="J51" i="13"/>
  <c r="J57" i="13" s="1"/>
  <c r="J63" i="13" s="1"/>
  <c r="F393" i="2"/>
  <c r="J105" i="36" s="1"/>
  <c r="F330" i="2"/>
  <c r="J103" i="31" s="1"/>
  <c r="F101" i="2"/>
  <c r="J103" i="22" s="1"/>
  <c r="F258" i="2"/>
  <c r="J105" i="11" s="1"/>
  <c r="E24" i="1"/>
  <c r="E23" i="1"/>
  <c r="E26" i="1"/>
  <c r="J28" i="36"/>
  <c r="J90" i="36" s="1"/>
  <c r="J24" i="24"/>
  <c r="J28" i="24" s="1"/>
  <c r="J51" i="20"/>
  <c r="J57" i="20" s="1"/>
  <c r="J63" i="20" s="1"/>
  <c r="J24" i="21"/>
  <c r="J51" i="21"/>
  <c r="J57" i="21" s="1"/>
  <c r="J63" i="21" s="1"/>
  <c r="J28" i="15"/>
  <c r="J29" i="15" s="1"/>
  <c r="J81" i="15" s="1"/>
  <c r="J28" i="4"/>
  <c r="J80" i="4" s="1"/>
  <c r="J51" i="4"/>
  <c r="J57" i="4" s="1"/>
  <c r="J63" i="4" s="1"/>
  <c r="J124" i="36"/>
  <c r="I86" i="36"/>
  <c r="I87" i="36" s="1"/>
  <c r="J51" i="36"/>
  <c r="J57" i="36" s="1"/>
  <c r="J63" i="36" s="1"/>
  <c r="I71" i="36"/>
  <c r="I75" i="36" s="1"/>
  <c r="I82" i="19"/>
  <c r="I80" i="18"/>
  <c r="I91" i="17"/>
  <c r="I92" i="17" s="1"/>
  <c r="I78" i="17"/>
  <c r="I89" i="16"/>
  <c r="I90" i="16" s="1"/>
  <c r="I76" i="16"/>
  <c r="I87" i="15"/>
  <c r="I88" i="15" s="1"/>
  <c r="I74" i="15"/>
  <c r="I43" i="9"/>
  <c r="I93" i="9"/>
  <c r="I94" i="9" s="1"/>
  <c r="I90" i="8"/>
  <c r="J30" i="8"/>
  <c r="J31" i="8" s="1"/>
  <c r="I89" i="8"/>
  <c r="I43" i="6"/>
  <c r="I93" i="6"/>
  <c r="I94" i="6" s="1"/>
  <c r="J30" i="5"/>
  <c r="J31" i="5" s="1"/>
  <c r="I89" i="5"/>
  <c r="I90" i="5" s="1"/>
  <c r="J57" i="29"/>
  <c r="J63" i="29" s="1"/>
  <c r="J57" i="14"/>
  <c r="J63" i="14" s="1"/>
  <c r="F372" i="2"/>
  <c r="J105" i="33" s="1"/>
  <c r="F368" i="2"/>
  <c r="J103" i="33" s="1"/>
  <c r="F339" i="2"/>
  <c r="J104" i="31" s="1"/>
  <c r="J107" i="31" s="1"/>
  <c r="J128" i="31" s="1"/>
  <c r="F319" i="2"/>
  <c r="J105" i="21" s="1"/>
  <c r="F267" i="2"/>
  <c r="J103" i="12" s="1"/>
  <c r="F182" i="2"/>
  <c r="J103" i="26" s="1"/>
  <c r="J107" i="26" s="1"/>
  <c r="J128" i="26" s="1"/>
  <c r="F157" i="2"/>
  <c r="J105" i="7" s="1"/>
  <c r="F130" i="2"/>
  <c r="J105" i="24" s="1"/>
  <c r="F81" i="2"/>
  <c r="J103" i="23" s="1"/>
  <c r="F72" i="2"/>
  <c r="J105" i="13" s="1"/>
  <c r="F61" i="2"/>
  <c r="J103" i="13" s="1"/>
  <c r="F53" i="2"/>
  <c r="J105" i="10" s="1"/>
  <c r="F35" i="2"/>
  <c r="F9" i="2"/>
  <c r="J103" i="3" s="1"/>
  <c r="J107" i="3" s="1"/>
  <c r="J128" i="3" s="1"/>
  <c r="F18" i="2"/>
  <c r="F112" i="2"/>
  <c r="J105" i="22" s="1"/>
  <c r="J107" i="22" s="1"/>
  <c r="J128" i="22" s="1"/>
  <c r="F43" i="2"/>
  <c r="J103" i="10" s="1"/>
  <c r="F92" i="2"/>
  <c r="J105" i="23" s="1"/>
  <c r="J124" i="10"/>
  <c r="J33" i="10"/>
  <c r="J80" i="10"/>
  <c r="J69" i="10"/>
  <c r="I86" i="31"/>
  <c r="I87" i="31" s="1"/>
  <c r="F191" i="2"/>
  <c r="J103" i="27" s="1"/>
  <c r="J107" i="27" s="1"/>
  <c r="J128" i="27" s="1"/>
  <c r="F200" i="2"/>
  <c r="J103" i="28" s="1"/>
  <c r="F218" i="2"/>
  <c r="J103" i="29" s="1"/>
  <c r="F236" i="2"/>
  <c r="J103" i="30" s="1"/>
  <c r="F287" i="2"/>
  <c r="J105" i="25" s="1"/>
  <c r="F296" i="2"/>
  <c r="J103" i="20" s="1"/>
  <c r="I71" i="10"/>
  <c r="I75" i="10" s="1"/>
  <c r="J124" i="13"/>
  <c r="F169" i="2"/>
  <c r="J103" i="14" s="1"/>
  <c r="J107" i="14" s="1"/>
  <c r="J128" i="14" s="1"/>
  <c r="F254" i="2"/>
  <c r="J103" i="11" s="1"/>
  <c r="F271" i="2"/>
  <c r="J105" i="12" s="1"/>
  <c r="F280" i="2"/>
  <c r="J103" i="25" s="1"/>
  <c r="I36" i="4"/>
  <c r="I86" i="4"/>
  <c r="I87" i="4" s="1"/>
  <c r="J35" i="6"/>
  <c r="I87" i="7"/>
  <c r="J90" i="7"/>
  <c r="J57" i="10"/>
  <c r="J63" i="10" s="1"/>
  <c r="J90" i="10"/>
  <c r="I86" i="10"/>
  <c r="I87" i="10" s="1"/>
  <c r="J80" i="7"/>
  <c r="J33" i="7"/>
  <c r="J80" i="12"/>
  <c r="J33" i="12"/>
  <c r="J90" i="12"/>
  <c r="J69" i="12"/>
  <c r="J124" i="12"/>
  <c r="F120" i="2"/>
  <c r="J103" i="24" s="1"/>
  <c r="F138" i="2"/>
  <c r="J103" i="7" s="1"/>
  <c r="F209" i="2"/>
  <c r="J105" i="28" s="1"/>
  <c r="F227" i="2"/>
  <c r="J105" i="29" s="1"/>
  <c r="F244" i="2"/>
  <c r="J105" i="30" s="1"/>
  <c r="F303" i="2"/>
  <c r="J105" i="20" s="1"/>
  <c r="F312" i="2"/>
  <c r="J103" i="21" s="1"/>
  <c r="F350" i="2"/>
  <c r="J103" i="32" s="1"/>
  <c r="J69" i="7"/>
  <c r="J33" i="26"/>
  <c r="J124" i="26"/>
  <c r="J90" i="26"/>
  <c r="J69" i="26"/>
  <c r="J80" i="26"/>
  <c r="I86" i="12"/>
  <c r="I87" i="12" s="1"/>
  <c r="J26" i="21"/>
  <c r="I86" i="26"/>
  <c r="I87" i="26" s="1"/>
  <c r="I86" i="22"/>
  <c r="I87" i="22" s="1"/>
  <c r="I71" i="26"/>
  <c r="I75" i="26" s="1"/>
  <c r="I86" i="11"/>
  <c r="I87" i="11" s="1"/>
  <c r="I86" i="13"/>
  <c r="I87" i="13" s="1"/>
  <c r="J33" i="17"/>
  <c r="I93" i="18"/>
  <c r="I94" i="18" s="1"/>
  <c r="I95" i="19"/>
  <c r="I96" i="19" s="1"/>
  <c r="J28" i="20"/>
  <c r="I86" i="27"/>
  <c r="I87" i="27" s="1"/>
  <c r="J24" i="11"/>
  <c r="J26" i="11"/>
  <c r="J34" i="18"/>
  <c r="J35" i="18" s="1"/>
  <c r="J30" i="16"/>
  <c r="J31" i="16" s="1"/>
  <c r="I71" i="27"/>
  <c r="I36" i="12"/>
  <c r="J37" i="19"/>
  <c r="J124" i="29"/>
  <c r="J90" i="29"/>
  <c r="J69" i="29"/>
  <c r="J80" i="29"/>
  <c r="J33" i="29"/>
  <c r="I75" i="34"/>
  <c r="I71" i="34"/>
  <c r="J28" i="22"/>
  <c r="I36" i="26"/>
  <c r="I36" i="27"/>
  <c r="J28" i="28"/>
  <c r="I86" i="28"/>
  <c r="I87" i="28" s="1"/>
  <c r="I36" i="31"/>
  <c r="I73" i="32"/>
  <c r="I36" i="33"/>
  <c r="J57" i="34"/>
  <c r="J63" i="34" s="1"/>
  <c r="I75" i="22"/>
  <c r="I71" i="22"/>
  <c r="J24" i="23"/>
  <c r="J28" i="23" s="1"/>
  <c r="J51" i="23"/>
  <c r="J57" i="23" s="1"/>
  <c r="J63" i="23" s="1"/>
  <c r="J124" i="30"/>
  <c r="J90" i="30"/>
  <c r="J69" i="30"/>
  <c r="J80" i="30"/>
  <c r="J33" i="30"/>
  <c r="I71" i="32"/>
  <c r="I75" i="32" s="1"/>
  <c r="J28" i="14"/>
  <c r="I36" i="23"/>
  <c r="I86" i="23"/>
  <c r="I87" i="23" s="1"/>
  <c r="I86" i="24"/>
  <c r="I87" i="24" s="1"/>
  <c r="I86" i="29"/>
  <c r="I87" i="29" s="1"/>
  <c r="J28" i="32"/>
  <c r="I87" i="32"/>
  <c r="I86" i="34"/>
  <c r="I87" i="34" s="1"/>
  <c r="I86" i="30"/>
  <c r="I87" i="30" s="1"/>
  <c r="I71" i="13"/>
  <c r="I75" i="13" s="1"/>
  <c r="I72" i="15"/>
  <c r="I74" i="16"/>
  <c r="I78" i="16" s="1"/>
  <c r="I76" i="17"/>
  <c r="I78" i="18"/>
  <c r="I82" i="18" s="1"/>
  <c r="I80" i="19"/>
  <c r="I86" i="21"/>
  <c r="I87" i="21" s="1"/>
  <c r="I86" i="25"/>
  <c r="I87" i="25" s="1"/>
  <c r="J57" i="28"/>
  <c r="J63" i="28" s="1"/>
  <c r="J57" i="32"/>
  <c r="J63" i="32" s="1"/>
  <c r="J65" i="35"/>
  <c r="J126" i="35" s="1"/>
  <c r="J130" i="35" s="1"/>
  <c r="I71" i="24"/>
  <c r="I75" i="24" s="1"/>
  <c r="J51" i="25"/>
  <c r="J57" i="25" s="1"/>
  <c r="J63" i="25" s="1"/>
  <c r="I71" i="25"/>
  <c r="I75" i="25" s="1"/>
  <c r="J51" i="26"/>
  <c r="J57" i="26" s="1"/>
  <c r="J63" i="26" s="1"/>
  <c r="J27" i="27"/>
  <c r="J51" i="27"/>
  <c r="J57" i="27" s="1"/>
  <c r="J63" i="27" s="1"/>
  <c r="J24" i="31"/>
  <c r="J28" i="31" s="1"/>
  <c r="I71" i="31"/>
  <c r="I75" i="31" s="1"/>
  <c r="J24" i="33"/>
  <c r="J28" i="33" s="1"/>
  <c r="J90" i="33" s="1"/>
  <c r="I71" i="33"/>
  <c r="J24" i="34"/>
  <c r="J28" i="34" s="1"/>
  <c r="J28" i="27" l="1"/>
  <c r="J124" i="25"/>
  <c r="J90" i="25"/>
  <c r="J69" i="25"/>
  <c r="J72" i="25" s="1"/>
  <c r="J33" i="25"/>
  <c r="I75" i="27"/>
  <c r="J107" i="25"/>
  <c r="J128" i="25" s="1"/>
  <c r="J107" i="32"/>
  <c r="J128" i="32" s="1"/>
  <c r="J107" i="11"/>
  <c r="J128" i="11" s="1"/>
  <c r="J33" i="36"/>
  <c r="J113" i="35"/>
  <c r="J114" i="35" s="1"/>
  <c r="J118" i="35"/>
  <c r="J80" i="36"/>
  <c r="J85" i="36" s="1"/>
  <c r="I75" i="33"/>
  <c r="I84" i="19"/>
  <c r="I76" i="15"/>
  <c r="J69" i="36"/>
  <c r="J72" i="36" s="1"/>
  <c r="J90" i="13"/>
  <c r="J69" i="13"/>
  <c r="J71" i="13" s="1"/>
  <c r="J80" i="13"/>
  <c r="J107" i="23"/>
  <c r="J128" i="23" s="1"/>
  <c r="J107" i="7"/>
  <c r="J128" i="7" s="1"/>
  <c r="J107" i="12"/>
  <c r="J128" i="12" s="1"/>
  <c r="J103" i="4"/>
  <c r="J103" i="34"/>
  <c r="J107" i="34" s="1"/>
  <c r="J128" i="34" s="1"/>
  <c r="J105" i="4"/>
  <c r="J69" i="4"/>
  <c r="J72" i="4" s="1"/>
  <c r="J124" i="4"/>
  <c r="J90" i="4"/>
  <c r="J33" i="4"/>
  <c r="J35" i="4" s="1"/>
  <c r="J28" i="21"/>
  <c r="J69" i="21" s="1"/>
  <c r="J125" i="15"/>
  <c r="J91" i="15"/>
  <c r="J34" i="15"/>
  <c r="J35" i="15" s="1"/>
  <c r="J70" i="15"/>
  <c r="J71" i="15" s="1"/>
  <c r="J86" i="36"/>
  <c r="J84" i="36"/>
  <c r="J82" i="36"/>
  <c r="J83" i="36"/>
  <c r="J81" i="36"/>
  <c r="J35" i="36"/>
  <c r="J34" i="36"/>
  <c r="J73" i="36"/>
  <c r="J71" i="36"/>
  <c r="J74" i="36"/>
  <c r="J70" i="36"/>
  <c r="I80" i="17"/>
  <c r="J107" i="33"/>
  <c r="J128" i="33" s="1"/>
  <c r="J107" i="21"/>
  <c r="J128" i="21" s="1"/>
  <c r="J107" i="30"/>
  <c r="J128" i="30" s="1"/>
  <c r="J107" i="29"/>
  <c r="J128" i="29" s="1"/>
  <c r="J107" i="24"/>
  <c r="J128" i="24" s="1"/>
  <c r="J107" i="13"/>
  <c r="J128" i="13" s="1"/>
  <c r="J107" i="10"/>
  <c r="J128" i="10" s="1"/>
  <c r="J33" i="27"/>
  <c r="J124" i="27"/>
  <c r="J90" i="27"/>
  <c r="J69" i="27"/>
  <c r="J80" i="27"/>
  <c r="J36" i="15"/>
  <c r="J97" i="9"/>
  <c r="J76" i="9"/>
  <c r="J87" i="9"/>
  <c r="J40" i="9"/>
  <c r="J131" i="9"/>
  <c r="J35" i="10"/>
  <c r="J34" i="10"/>
  <c r="J36" i="10" s="1"/>
  <c r="J80" i="24"/>
  <c r="J33" i="24"/>
  <c r="J124" i="24"/>
  <c r="J90" i="24"/>
  <c r="J69" i="24"/>
  <c r="J124" i="14"/>
  <c r="J90" i="14"/>
  <c r="J69" i="14"/>
  <c r="J80" i="14"/>
  <c r="J33" i="14"/>
  <c r="J86" i="30"/>
  <c r="J84" i="30"/>
  <c r="J82" i="30"/>
  <c r="J83" i="30"/>
  <c r="J81" i="30"/>
  <c r="J85" i="30"/>
  <c r="J73" i="29"/>
  <c r="J71" i="29"/>
  <c r="J72" i="29"/>
  <c r="J70" i="29"/>
  <c r="J74" i="29"/>
  <c r="J35" i="26"/>
  <c r="J34" i="26"/>
  <c r="J74" i="15"/>
  <c r="J74" i="7"/>
  <c r="J72" i="7"/>
  <c r="J70" i="7"/>
  <c r="J73" i="7"/>
  <c r="J71" i="7"/>
  <c r="J74" i="4"/>
  <c r="J73" i="4"/>
  <c r="J86" i="7"/>
  <c r="J84" i="7"/>
  <c r="J82" i="7"/>
  <c r="J85" i="7"/>
  <c r="J83" i="7"/>
  <c r="J81" i="7"/>
  <c r="J85" i="13"/>
  <c r="J83" i="13"/>
  <c r="J81" i="13"/>
  <c r="J86" i="13"/>
  <c r="J84" i="13"/>
  <c r="J82" i="13"/>
  <c r="J35" i="13"/>
  <c r="J34" i="13"/>
  <c r="J85" i="10"/>
  <c r="J83" i="10"/>
  <c r="J81" i="10"/>
  <c r="J82" i="10"/>
  <c r="J86" i="10"/>
  <c r="J84" i="10"/>
  <c r="J86" i="4"/>
  <c r="J84" i="4"/>
  <c r="J82" i="4"/>
  <c r="J85" i="4"/>
  <c r="J83" i="4"/>
  <c r="J81" i="4"/>
  <c r="J90" i="21"/>
  <c r="J35" i="30"/>
  <c r="J34" i="30"/>
  <c r="J35" i="25"/>
  <c r="J34" i="25"/>
  <c r="J99" i="19"/>
  <c r="J78" i="19"/>
  <c r="J89" i="19"/>
  <c r="J42" i="19"/>
  <c r="J133" i="19"/>
  <c r="J85" i="26"/>
  <c r="J83" i="26"/>
  <c r="J81" i="26"/>
  <c r="J82" i="26"/>
  <c r="J86" i="26"/>
  <c r="J84" i="26"/>
  <c r="J90" i="3"/>
  <c r="J69" i="3"/>
  <c r="J80" i="3"/>
  <c r="J33" i="3"/>
  <c r="J124" i="3"/>
  <c r="J35" i="7"/>
  <c r="J34" i="7"/>
  <c r="J36" i="7" s="1"/>
  <c r="J97" i="6"/>
  <c r="J76" i="6"/>
  <c r="J87" i="6"/>
  <c r="J40" i="6"/>
  <c r="J131" i="6"/>
  <c r="J74" i="10"/>
  <c r="J72" i="10"/>
  <c r="J70" i="10"/>
  <c r="J73" i="10"/>
  <c r="J71" i="10"/>
  <c r="J34" i="29"/>
  <c r="J36" i="29" s="1"/>
  <c r="J35" i="29"/>
  <c r="J97" i="18"/>
  <c r="J76" i="18"/>
  <c r="J87" i="18"/>
  <c r="J40" i="18"/>
  <c r="J131" i="18"/>
  <c r="J93" i="16"/>
  <c r="J72" i="16"/>
  <c r="J83" i="16"/>
  <c r="J36" i="16"/>
  <c r="J127" i="16"/>
  <c r="J74" i="26"/>
  <c r="J72" i="26"/>
  <c r="J70" i="26"/>
  <c r="J73" i="26"/>
  <c r="J71" i="26"/>
  <c r="J35" i="12"/>
  <c r="J34" i="12"/>
  <c r="J80" i="33"/>
  <c r="J33" i="33"/>
  <c r="J69" i="33"/>
  <c r="J124" i="33"/>
  <c r="J124" i="32"/>
  <c r="J90" i="32"/>
  <c r="J91" i="32" s="1"/>
  <c r="J92" i="32" s="1"/>
  <c r="J97" i="32" s="1"/>
  <c r="J69" i="32"/>
  <c r="J80" i="32"/>
  <c r="J33" i="32"/>
  <c r="J74" i="25"/>
  <c r="J71" i="25"/>
  <c r="J86" i="25"/>
  <c r="J84" i="25"/>
  <c r="J82" i="25"/>
  <c r="J85" i="25"/>
  <c r="J83" i="25"/>
  <c r="J81" i="25"/>
  <c r="J124" i="20"/>
  <c r="J90" i="20"/>
  <c r="J69" i="20"/>
  <c r="J80" i="20"/>
  <c r="J33" i="20"/>
  <c r="J93" i="5"/>
  <c r="J72" i="5"/>
  <c r="J83" i="5"/>
  <c r="J36" i="5"/>
  <c r="J127" i="5"/>
  <c r="J124" i="34"/>
  <c r="J90" i="34"/>
  <c r="J69" i="34"/>
  <c r="J80" i="34"/>
  <c r="J33" i="34"/>
  <c r="J80" i="31"/>
  <c r="J33" i="31"/>
  <c r="J124" i="31"/>
  <c r="J90" i="31"/>
  <c r="J91" i="31" s="1"/>
  <c r="J92" i="31" s="1"/>
  <c r="J97" i="31" s="1"/>
  <c r="J69" i="31"/>
  <c r="J73" i="30"/>
  <c r="J71" i="30"/>
  <c r="J74" i="30"/>
  <c r="J72" i="30"/>
  <c r="J70" i="30"/>
  <c r="J124" i="23"/>
  <c r="J90" i="23"/>
  <c r="J69" i="23"/>
  <c r="J80" i="23"/>
  <c r="J33" i="23"/>
  <c r="J124" i="28"/>
  <c r="J90" i="28"/>
  <c r="J69" i="28"/>
  <c r="J80" i="28"/>
  <c r="J33" i="28"/>
  <c r="J33" i="22"/>
  <c r="J90" i="22"/>
  <c r="J69" i="22"/>
  <c r="J124" i="22"/>
  <c r="J80" i="22"/>
  <c r="J85" i="29"/>
  <c r="J83" i="29"/>
  <c r="J81" i="29"/>
  <c r="J86" i="29"/>
  <c r="J84" i="29"/>
  <c r="J82" i="29"/>
  <c r="J95" i="17"/>
  <c r="J74" i="17"/>
  <c r="J85" i="17"/>
  <c r="J38" i="17"/>
  <c r="J129" i="17"/>
  <c r="J86" i="15"/>
  <c r="J84" i="15"/>
  <c r="J82" i="15"/>
  <c r="J87" i="15"/>
  <c r="J85" i="15"/>
  <c r="J83" i="15"/>
  <c r="J74" i="12"/>
  <c r="J72" i="12"/>
  <c r="J70" i="12"/>
  <c r="J71" i="12"/>
  <c r="J73" i="12"/>
  <c r="J86" i="12"/>
  <c r="J84" i="12"/>
  <c r="J82" i="12"/>
  <c r="J85" i="12"/>
  <c r="J83" i="12"/>
  <c r="J81" i="12"/>
  <c r="J93" i="8"/>
  <c r="J72" i="8"/>
  <c r="J83" i="8"/>
  <c r="J36" i="8"/>
  <c r="J127" i="8"/>
  <c r="J28" i="11"/>
  <c r="J107" i="20"/>
  <c r="J128" i="20" s="1"/>
  <c r="J107" i="28"/>
  <c r="J128" i="28" s="1"/>
  <c r="J73" i="25" l="1"/>
  <c r="J34" i="4"/>
  <c r="J70" i="25"/>
  <c r="J116" i="35"/>
  <c r="J120" i="35" s="1"/>
  <c r="J131" i="35" s="1"/>
  <c r="J132" i="35" s="1"/>
  <c r="B42" i="1" s="1"/>
  <c r="D42" i="1" s="1"/>
  <c r="F42" i="1" s="1"/>
  <c r="H42" i="1" s="1"/>
  <c r="J117" i="35"/>
  <c r="J124" i="21"/>
  <c r="J71" i="4"/>
  <c r="J107" i="4"/>
  <c r="J128" i="4" s="1"/>
  <c r="J36" i="25"/>
  <c r="J61" i="25" s="1"/>
  <c r="J33" i="21"/>
  <c r="J70" i="4"/>
  <c r="J73" i="15"/>
  <c r="J76" i="15" s="1"/>
  <c r="J127" i="15" s="1"/>
  <c r="J74" i="13"/>
  <c r="J80" i="21"/>
  <c r="J75" i="15"/>
  <c r="J72" i="13"/>
  <c r="J70" i="13"/>
  <c r="J73" i="13"/>
  <c r="J107" i="36"/>
  <c r="J128" i="36" s="1"/>
  <c r="J75" i="36"/>
  <c r="J126" i="36" s="1"/>
  <c r="J72" i="15"/>
  <c r="J37" i="15"/>
  <c r="J40" i="15" s="1"/>
  <c r="J87" i="36"/>
  <c r="J96" i="36" s="1"/>
  <c r="J98" i="36" s="1"/>
  <c r="J127" i="36" s="1"/>
  <c r="J36" i="36"/>
  <c r="J74" i="31"/>
  <c r="J72" i="31"/>
  <c r="J70" i="31"/>
  <c r="J73" i="31"/>
  <c r="J71" i="31"/>
  <c r="J74" i="34"/>
  <c r="J72" i="34"/>
  <c r="J70" i="34"/>
  <c r="J73" i="34"/>
  <c r="J71" i="34"/>
  <c r="J73" i="20"/>
  <c r="J71" i="20"/>
  <c r="J74" i="20"/>
  <c r="J72" i="20"/>
  <c r="J70" i="20"/>
  <c r="J35" i="33"/>
  <c r="J34" i="33"/>
  <c r="J41" i="18"/>
  <c r="J42" i="18"/>
  <c r="J61" i="7"/>
  <c r="J39" i="7"/>
  <c r="J86" i="3"/>
  <c r="J84" i="3"/>
  <c r="J82" i="3"/>
  <c r="J85" i="3"/>
  <c r="J81" i="3"/>
  <c r="J83" i="3"/>
  <c r="J94" i="19"/>
  <c r="J92" i="19"/>
  <c r="J90" i="19"/>
  <c r="J95" i="19"/>
  <c r="J93" i="19"/>
  <c r="J91" i="19"/>
  <c r="J35" i="21"/>
  <c r="J34" i="21"/>
  <c r="J34" i="14"/>
  <c r="J35" i="14"/>
  <c r="J61" i="10"/>
  <c r="J39" i="10"/>
  <c r="J42" i="9"/>
  <c r="J41" i="9"/>
  <c r="J35" i="27"/>
  <c r="J34" i="27"/>
  <c r="J89" i="8"/>
  <c r="J87" i="8"/>
  <c r="J85" i="8"/>
  <c r="J86" i="8"/>
  <c r="J84" i="8"/>
  <c r="J88" i="8"/>
  <c r="J85" i="28"/>
  <c r="J83" i="28"/>
  <c r="J81" i="28"/>
  <c r="J86" i="28"/>
  <c r="J84" i="28"/>
  <c r="J82" i="28"/>
  <c r="J73" i="23"/>
  <c r="J71" i="23"/>
  <c r="J74" i="23"/>
  <c r="J72" i="23"/>
  <c r="J70" i="23"/>
  <c r="J88" i="16"/>
  <c r="J86" i="16"/>
  <c r="J84" i="16"/>
  <c r="J89" i="16"/>
  <c r="J87" i="16"/>
  <c r="J85" i="16"/>
  <c r="J42" i="6"/>
  <c r="J41" i="6"/>
  <c r="J35" i="3"/>
  <c r="J34" i="3"/>
  <c r="J43" i="19"/>
  <c r="J44" i="19"/>
  <c r="J85" i="27"/>
  <c r="J83" i="27"/>
  <c r="J81" i="27"/>
  <c r="J82" i="27"/>
  <c r="J86" i="27"/>
  <c r="J84" i="27"/>
  <c r="J38" i="8"/>
  <c r="J37" i="8"/>
  <c r="J74" i="22"/>
  <c r="J72" i="22"/>
  <c r="J70" i="22"/>
  <c r="J73" i="22"/>
  <c r="J71" i="22"/>
  <c r="J86" i="23"/>
  <c r="J84" i="23"/>
  <c r="J82" i="23"/>
  <c r="J81" i="23"/>
  <c r="J85" i="23"/>
  <c r="J83" i="23"/>
  <c r="J85" i="34"/>
  <c r="J83" i="34"/>
  <c r="J81" i="34"/>
  <c r="J86" i="34"/>
  <c r="J84" i="34"/>
  <c r="J82" i="34"/>
  <c r="J86" i="20"/>
  <c r="J84" i="20"/>
  <c r="J82" i="20"/>
  <c r="J85" i="20"/>
  <c r="J83" i="20"/>
  <c r="J81" i="20"/>
  <c r="J61" i="29"/>
  <c r="J39" i="29"/>
  <c r="J80" i="6"/>
  <c r="J78" i="6"/>
  <c r="J81" i="6"/>
  <c r="J79" i="6"/>
  <c r="J77" i="6"/>
  <c r="J86" i="14"/>
  <c r="J84" i="14"/>
  <c r="J82" i="14"/>
  <c r="J85" i="14"/>
  <c r="J83" i="14"/>
  <c r="J81" i="14"/>
  <c r="J74" i="24"/>
  <c r="J72" i="24"/>
  <c r="J70" i="24"/>
  <c r="J71" i="24"/>
  <c r="J73" i="24"/>
  <c r="J62" i="15"/>
  <c r="J87" i="12"/>
  <c r="J96" i="12" s="1"/>
  <c r="J98" i="12" s="1"/>
  <c r="J127" i="12" s="1"/>
  <c r="J36" i="4"/>
  <c r="J87" i="26"/>
  <c r="J96" i="26" s="1"/>
  <c r="J98" i="26" s="1"/>
  <c r="J127" i="26" s="1"/>
  <c r="J87" i="10"/>
  <c r="J96" i="10" s="1"/>
  <c r="J98" i="10" s="1"/>
  <c r="J127" i="10" s="1"/>
  <c r="J75" i="7"/>
  <c r="J126" i="7" s="1"/>
  <c r="J36" i="26"/>
  <c r="J36" i="12"/>
  <c r="J36" i="30"/>
  <c r="J87" i="4"/>
  <c r="J96" i="4" s="1"/>
  <c r="J98" i="4" s="1"/>
  <c r="J127" i="4" s="1"/>
  <c r="J75" i="4"/>
  <c r="J126" i="4" s="1"/>
  <c r="J78" i="17"/>
  <c r="J76" i="17"/>
  <c r="J77" i="17"/>
  <c r="J79" i="17"/>
  <c r="J75" i="17"/>
  <c r="J85" i="22"/>
  <c r="J83" i="22"/>
  <c r="J81" i="22"/>
  <c r="J84" i="22"/>
  <c r="J82" i="22"/>
  <c r="J86" i="22"/>
  <c r="J35" i="22"/>
  <c r="J34" i="22"/>
  <c r="J34" i="23"/>
  <c r="J35" i="23"/>
  <c r="J86" i="31"/>
  <c r="J84" i="31"/>
  <c r="J82" i="31"/>
  <c r="J85" i="31"/>
  <c r="J83" i="31"/>
  <c r="J81" i="31"/>
  <c r="J38" i="5"/>
  <c r="J37" i="5"/>
  <c r="J93" i="6"/>
  <c r="J91" i="6"/>
  <c r="J89" i="6"/>
  <c r="J92" i="6"/>
  <c r="J90" i="6"/>
  <c r="J88" i="6"/>
  <c r="J39" i="25"/>
  <c r="J35" i="31"/>
  <c r="J34" i="31"/>
  <c r="J76" i="5"/>
  <c r="J74" i="5"/>
  <c r="J77" i="5"/>
  <c r="J75" i="5"/>
  <c r="J73" i="5"/>
  <c r="J85" i="32"/>
  <c r="J83" i="32"/>
  <c r="J81" i="32"/>
  <c r="J86" i="32"/>
  <c r="J84" i="32"/>
  <c r="J82" i="32"/>
  <c r="J80" i="18"/>
  <c r="J78" i="18"/>
  <c r="J79" i="18"/>
  <c r="J81" i="18"/>
  <c r="J77" i="18"/>
  <c r="J73" i="21"/>
  <c r="J71" i="21"/>
  <c r="J74" i="21"/>
  <c r="J72" i="21"/>
  <c r="J70" i="21"/>
  <c r="J73" i="14"/>
  <c r="J71" i="14"/>
  <c r="J74" i="14"/>
  <c r="J72" i="14"/>
  <c r="J70" i="14"/>
  <c r="J86" i="24"/>
  <c r="J84" i="24"/>
  <c r="J82" i="24"/>
  <c r="J85" i="24"/>
  <c r="J83" i="24"/>
  <c r="J81" i="24"/>
  <c r="J80" i="9"/>
  <c r="J78" i="9"/>
  <c r="J81" i="9"/>
  <c r="J79" i="9"/>
  <c r="J77" i="9"/>
  <c r="J90" i="17"/>
  <c r="J88" i="17"/>
  <c r="J86" i="17"/>
  <c r="J91" i="17"/>
  <c r="J89" i="17"/>
  <c r="J87" i="17"/>
  <c r="J34" i="28"/>
  <c r="J35" i="28"/>
  <c r="J34" i="32"/>
  <c r="J35" i="32"/>
  <c r="J74" i="33"/>
  <c r="J72" i="33"/>
  <c r="J70" i="33"/>
  <c r="J73" i="33"/>
  <c r="J71" i="33"/>
  <c r="J37" i="16"/>
  <c r="J38" i="16"/>
  <c r="J73" i="3"/>
  <c r="J71" i="3"/>
  <c r="J74" i="3"/>
  <c r="J72" i="3"/>
  <c r="J70" i="3"/>
  <c r="J82" i="19"/>
  <c r="J80" i="19"/>
  <c r="J81" i="19"/>
  <c r="J83" i="19"/>
  <c r="J79" i="19"/>
  <c r="J124" i="11"/>
  <c r="J80" i="11"/>
  <c r="J33" i="11"/>
  <c r="J69" i="11"/>
  <c r="J90" i="11"/>
  <c r="J91" i="11" s="1"/>
  <c r="J92" i="11" s="1"/>
  <c r="J97" i="11" s="1"/>
  <c r="J76" i="8"/>
  <c r="J74" i="8"/>
  <c r="J77" i="8"/>
  <c r="J75" i="8"/>
  <c r="J73" i="8"/>
  <c r="J39" i="17"/>
  <c r="J40" i="17"/>
  <c r="J73" i="28"/>
  <c r="J71" i="28"/>
  <c r="J74" i="28"/>
  <c r="J72" i="28"/>
  <c r="J70" i="28"/>
  <c r="J34" i="34"/>
  <c r="J35" i="34"/>
  <c r="J89" i="5"/>
  <c r="J87" i="5"/>
  <c r="J85" i="5"/>
  <c r="J88" i="5"/>
  <c r="J86" i="5"/>
  <c r="J84" i="5"/>
  <c r="J35" i="20"/>
  <c r="J34" i="20"/>
  <c r="J74" i="32"/>
  <c r="J72" i="32"/>
  <c r="J70" i="32"/>
  <c r="J73" i="32"/>
  <c r="J71" i="32"/>
  <c r="J86" i="33"/>
  <c r="J84" i="33"/>
  <c r="J82" i="33"/>
  <c r="J85" i="33"/>
  <c r="J83" i="33"/>
  <c r="J81" i="33"/>
  <c r="J76" i="16"/>
  <c r="J74" i="16"/>
  <c r="J75" i="16"/>
  <c r="J77" i="16"/>
  <c r="J73" i="16"/>
  <c r="J92" i="18"/>
  <c r="J90" i="18"/>
  <c r="J88" i="18"/>
  <c r="J93" i="18"/>
  <c r="J91" i="18"/>
  <c r="J89" i="18"/>
  <c r="J86" i="21"/>
  <c r="J84" i="21"/>
  <c r="J82" i="21"/>
  <c r="J85" i="21"/>
  <c r="J83" i="21"/>
  <c r="J81" i="21"/>
  <c r="J34" i="24"/>
  <c r="J36" i="24" s="1"/>
  <c r="J35" i="24"/>
  <c r="J93" i="9"/>
  <c r="J91" i="9"/>
  <c r="J89" i="9"/>
  <c r="J90" i="9"/>
  <c r="J88" i="9"/>
  <c r="J92" i="9"/>
  <c r="J74" i="27"/>
  <c r="J72" i="27"/>
  <c r="J70" i="27"/>
  <c r="J73" i="27"/>
  <c r="J71" i="27"/>
  <c r="J75" i="12"/>
  <c r="J126" i="12" s="1"/>
  <c r="J87" i="25"/>
  <c r="J96" i="25" s="1"/>
  <c r="J98" i="25" s="1"/>
  <c r="J127" i="25" s="1"/>
  <c r="J75" i="25"/>
  <c r="J126" i="25" s="1"/>
  <c r="J75" i="10"/>
  <c r="J126" i="10" s="1"/>
  <c r="J87" i="13"/>
  <c r="J96" i="13" s="1"/>
  <c r="J98" i="13" s="1"/>
  <c r="J127" i="13" s="1"/>
  <c r="J87" i="30"/>
  <c r="J96" i="30" s="1"/>
  <c r="J98" i="30" s="1"/>
  <c r="J127" i="30" s="1"/>
  <c r="J75" i="30"/>
  <c r="J126" i="30" s="1"/>
  <c r="J75" i="26"/>
  <c r="J126" i="26" s="1"/>
  <c r="J36" i="13"/>
  <c r="J87" i="7"/>
  <c r="J96" i="7" s="1"/>
  <c r="J98" i="7" s="1"/>
  <c r="J127" i="7" s="1"/>
  <c r="J75" i="29"/>
  <c r="J126" i="29" s="1"/>
  <c r="J88" i="15"/>
  <c r="J97" i="15" s="1"/>
  <c r="J99" i="15" s="1"/>
  <c r="J128" i="15" s="1"/>
  <c r="J87" i="29"/>
  <c r="J96" i="29" s="1"/>
  <c r="J98" i="29" s="1"/>
  <c r="J127" i="29" s="1"/>
  <c r="J36" i="32" l="1"/>
  <c r="J75" i="13"/>
  <c r="J126" i="13" s="1"/>
  <c r="J36" i="31"/>
  <c r="J43" i="18"/>
  <c r="J68" i="18" s="1"/>
  <c r="J36" i="20"/>
  <c r="J36" i="33"/>
  <c r="J61" i="33" s="1"/>
  <c r="J87" i="23"/>
  <c r="J96" i="23" s="1"/>
  <c r="J98" i="23" s="1"/>
  <c r="J127" i="23" s="1"/>
  <c r="J36" i="23"/>
  <c r="J39" i="23" s="1"/>
  <c r="J36" i="22"/>
  <c r="J61" i="22" s="1"/>
  <c r="J75" i="21"/>
  <c r="J126" i="21" s="1"/>
  <c r="J39" i="8"/>
  <c r="J42" i="8" s="1"/>
  <c r="J78" i="5"/>
  <c r="J129" i="5" s="1"/>
  <c r="J61" i="36"/>
  <c r="J39" i="36"/>
  <c r="J39" i="16"/>
  <c r="J42" i="16" s="1"/>
  <c r="J82" i="9"/>
  <c r="J133" i="9" s="1"/>
  <c r="J43" i="9"/>
  <c r="J46" i="9" s="1"/>
  <c r="J43" i="6"/>
  <c r="J68" i="6" s="1"/>
  <c r="J61" i="24"/>
  <c r="J39" i="24"/>
  <c r="J46" i="29"/>
  <c r="J42" i="29"/>
  <c r="J47" i="29"/>
  <c r="J43" i="29"/>
  <c r="J44" i="29"/>
  <c r="J40" i="29"/>
  <c r="J45" i="29"/>
  <c r="J41" i="29"/>
  <c r="J68" i="9"/>
  <c r="J44" i="7"/>
  <c r="J40" i="7"/>
  <c r="J45" i="7"/>
  <c r="J41" i="7"/>
  <c r="J46" i="7"/>
  <c r="J42" i="7"/>
  <c r="J43" i="7"/>
  <c r="J47" i="7"/>
  <c r="J61" i="13"/>
  <c r="J39" i="13"/>
  <c r="J86" i="11"/>
  <c r="J84" i="11"/>
  <c r="J82" i="11"/>
  <c r="J85" i="11"/>
  <c r="J83" i="11"/>
  <c r="J81" i="11"/>
  <c r="J61" i="32"/>
  <c r="J39" i="32"/>
  <c r="J44" i="25"/>
  <c r="J40" i="25"/>
  <c r="J45" i="25"/>
  <c r="J41" i="25"/>
  <c r="J46" i="25"/>
  <c r="J42" i="25"/>
  <c r="J43" i="25"/>
  <c r="J47" i="25"/>
  <c r="J61" i="12"/>
  <c r="J39" i="12"/>
  <c r="J35" i="11"/>
  <c r="J34" i="11"/>
  <c r="J47" i="15"/>
  <c r="J43" i="15"/>
  <c r="J48" i="15"/>
  <c r="J44" i="15"/>
  <c r="J45" i="15"/>
  <c r="J41" i="15"/>
  <c r="J42" i="15"/>
  <c r="J46" i="15"/>
  <c r="J44" i="10"/>
  <c r="J40" i="10"/>
  <c r="J45" i="10"/>
  <c r="J41" i="10"/>
  <c r="J46" i="10"/>
  <c r="J42" i="10"/>
  <c r="J47" i="10"/>
  <c r="J43" i="10"/>
  <c r="J90" i="5"/>
  <c r="J99" i="5" s="1"/>
  <c r="J101" i="5" s="1"/>
  <c r="J130" i="5" s="1"/>
  <c r="J75" i="28"/>
  <c r="J126" i="28" s="1"/>
  <c r="J75" i="33"/>
  <c r="J126" i="33" s="1"/>
  <c r="J75" i="14"/>
  <c r="J126" i="14" s="1"/>
  <c r="J39" i="5"/>
  <c r="J82" i="6"/>
  <c r="J133" i="6" s="1"/>
  <c r="J87" i="34"/>
  <c r="J96" i="34" s="1"/>
  <c r="J98" i="34" s="1"/>
  <c r="J127" i="34" s="1"/>
  <c r="J36" i="3"/>
  <c r="J96" i="19"/>
  <c r="J105" i="19" s="1"/>
  <c r="J107" i="19" s="1"/>
  <c r="J136" i="19" s="1"/>
  <c r="J87" i="3"/>
  <c r="J96" i="3" s="1"/>
  <c r="J98" i="3" s="1"/>
  <c r="J127" i="3" s="1"/>
  <c r="J75" i="27"/>
  <c r="J126" i="27" s="1"/>
  <c r="J94" i="9"/>
  <c r="J103" i="9" s="1"/>
  <c r="J105" i="9" s="1"/>
  <c r="J134" i="9" s="1"/>
  <c r="J94" i="18"/>
  <c r="J103" i="18" s="1"/>
  <c r="J105" i="18" s="1"/>
  <c r="J134" i="18" s="1"/>
  <c r="J87" i="33"/>
  <c r="J96" i="33" s="1"/>
  <c r="J98" i="33" s="1"/>
  <c r="J127" i="33" s="1"/>
  <c r="J75" i="32"/>
  <c r="J126" i="32" s="1"/>
  <c r="J36" i="34"/>
  <c r="J78" i="8"/>
  <c r="J129" i="8" s="1"/>
  <c r="J75" i="3"/>
  <c r="J126" i="3" s="1"/>
  <c r="J87" i="22"/>
  <c r="J96" i="22" s="1"/>
  <c r="J98" i="22" s="1"/>
  <c r="J127" i="22" s="1"/>
  <c r="J75" i="24"/>
  <c r="J126" i="24" s="1"/>
  <c r="J87" i="20"/>
  <c r="J96" i="20" s="1"/>
  <c r="J98" i="20" s="1"/>
  <c r="J127" i="20" s="1"/>
  <c r="J75" i="22"/>
  <c r="J126" i="22" s="1"/>
  <c r="J87" i="27"/>
  <c r="J96" i="27" s="1"/>
  <c r="J98" i="27" s="1"/>
  <c r="J127" i="27" s="1"/>
  <c r="J45" i="19"/>
  <c r="J90" i="16"/>
  <c r="J99" i="16" s="1"/>
  <c r="J101" i="16" s="1"/>
  <c r="J130" i="16" s="1"/>
  <c r="J36" i="27"/>
  <c r="J36" i="21"/>
  <c r="J75" i="20"/>
  <c r="J126" i="20" s="1"/>
  <c r="J75" i="31"/>
  <c r="J126" i="31" s="1"/>
  <c r="J61" i="20"/>
  <c r="J39" i="20"/>
  <c r="J74" i="11"/>
  <c r="J72" i="11"/>
  <c r="J70" i="11"/>
  <c r="J73" i="11"/>
  <c r="J71" i="11"/>
  <c r="J61" i="31"/>
  <c r="J39" i="31"/>
  <c r="J39" i="22"/>
  <c r="J61" i="30"/>
  <c r="J39" i="30"/>
  <c r="J61" i="26"/>
  <c r="J39" i="26"/>
  <c r="J61" i="4"/>
  <c r="J39" i="4"/>
  <c r="J87" i="21"/>
  <c r="J96" i="21" s="1"/>
  <c r="J98" i="21" s="1"/>
  <c r="J127" i="21" s="1"/>
  <c r="J78" i="16"/>
  <c r="J129" i="16" s="1"/>
  <c r="J41" i="17"/>
  <c r="J84" i="19"/>
  <c r="J135" i="19" s="1"/>
  <c r="J36" i="28"/>
  <c r="J92" i="17"/>
  <c r="J101" i="17" s="1"/>
  <c r="J103" i="17" s="1"/>
  <c r="J132" i="17" s="1"/>
  <c r="J87" i="24"/>
  <c r="J96" i="24" s="1"/>
  <c r="J98" i="24" s="1"/>
  <c r="J127" i="24" s="1"/>
  <c r="J82" i="18"/>
  <c r="J133" i="18" s="1"/>
  <c r="J87" i="32"/>
  <c r="J96" i="32" s="1"/>
  <c r="J98" i="32" s="1"/>
  <c r="J127" i="32" s="1"/>
  <c r="J94" i="6"/>
  <c r="J103" i="6" s="1"/>
  <c r="J105" i="6" s="1"/>
  <c r="J134" i="6" s="1"/>
  <c r="J87" i="31"/>
  <c r="J96" i="31" s="1"/>
  <c r="J98" i="31" s="1"/>
  <c r="J127" i="31" s="1"/>
  <c r="J80" i="17"/>
  <c r="J131" i="17" s="1"/>
  <c r="J87" i="14"/>
  <c r="J96" i="14" s="1"/>
  <c r="J98" i="14" s="1"/>
  <c r="J127" i="14" s="1"/>
  <c r="J75" i="23"/>
  <c r="J126" i="23" s="1"/>
  <c r="J87" i="28"/>
  <c r="J96" i="28" s="1"/>
  <c r="J98" i="28" s="1"/>
  <c r="J127" i="28" s="1"/>
  <c r="J90" i="8"/>
  <c r="J99" i="8" s="1"/>
  <c r="J101" i="8" s="1"/>
  <c r="J130" i="8" s="1"/>
  <c r="J36" i="14"/>
  <c r="J75" i="34"/>
  <c r="J126" i="34" s="1"/>
  <c r="J46" i="18" l="1"/>
  <c r="J61" i="23"/>
  <c r="J39" i="33"/>
  <c r="J46" i="6"/>
  <c r="J47" i="6" s="1"/>
  <c r="J64" i="8"/>
  <c r="J47" i="36"/>
  <c r="J43" i="36"/>
  <c r="J44" i="36"/>
  <c r="J40" i="36"/>
  <c r="J45" i="36"/>
  <c r="J41" i="36"/>
  <c r="J46" i="36"/>
  <c r="J42" i="36"/>
  <c r="J64" i="16"/>
  <c r="J61" i="21"/>
  <c r="J39" i="21"/>
  <c r="J47" i="22"/>
  <c r="J43" i="22"/>
  <c r="J44" i="22"/>
  <c r="J40" i="22"/>
  <c r="J45" i="22"/>
  <c r="J46" i="22"/>
  <c r="J41" i="22"/>
  <c r="J42" i="22"/>
  <c r="J70" i="19"/>
  <c r="J48" i="19"/>
  <c r="J61" i="34"/>
  <c r="J39" i="34"/>
  <c r="J44" i="12"/>
  <c r="J40" i="12"/>
  <c r="J45" i="12"/>
  <c r="J41" i="12"/>
  <c r="J47" i="12"/>
  <c r="J42" i="12"/>
  <c r="J43" i="12"/>
  <c r="J46" i="12"/>
  <c r="J44" i="33"/>
  <c r="J40" i="33"/>
  <c r="J45" i="33"/>
  <c r="J41" i="33"/>
  <c r="J46" i="33"/>
  <c r="J42" i="33"/>
  <c r="J43" i="33"/>
  <c r="J47" i="33"/>
  <c r="J45" i="23"/>
  <c r="J41" i="23"/>
  <c r="J46" i="23"/>
  <c r="J42" i="23"/>
  <c r="J47" i="23"/>
  <c r="J40" i="23"/>
  <c r="J43" i="23"/>
  <c r="J44" i="23"/>
  <c r="J46" i="24"/>
  <c r="J42" i="24"/>
  <c r="J47" i="24"/>
  <c r="J43" i="24"/>
  <c r="J44" i="24"/>
  <c r="J40" i="24"/>
  <c r="J45" i="24"/>
  <c r="J41" i="24"/>
  <c r="J36" i="11"/>
  <c r="J48" i="25"/>
  <c r="J62" i="25" s="1"/>
  <c r="J64" i="25" s="1"/>
  <c r="J125" i="25" s="1"/>
  <c r="J129" i="25" s="1"/>
  <c r="J87" i="11"/>
  <c r="J96" i="11" s="1"/>
  <c r="J98" i="11" s="1"/>
  <c r="J127" i="11" s="1"/>
  <c r="J48" i="7"/>
  <c r="J62" i="7" s="1"/>
  <c r="J64" i="7" s="1"/>
  <c r="J125" i="7" s="1"/>
  <c r="J129" i="7" s="1"/>
  <c r="J61" i="28"/>
  <c r="J39" i="28"/>
  <c r="J47" i="20"/>
  <c r="J43" i="20"/>
  <c r="J44" i="20"/>
  <c r="J40" i="20"/>
  <c r="J45" i="20"/>
  <c r="J41" i="20"/>
  <c r="J46" i="20"/>
  <c r="J42" i="20"/>
  <c r="J61" i="3"/>
  <c r="J39" i="3"/>
  <c r="J50" i="8"/>
  <c r="J46" i="8"/>
  <c r="J47" i="8"/>
  <c r="J43" i="8"/>
  <c r="J48" i="8"/>
  <c r="J44" i="8"/>
  <c r="J45" i="8"/>
  <c r="J49" i="8"/>
  <c r="J66" i="17"/>
  <c r="J44" i="17"/>
  <c r="J64" i="5"/>
  <c r="J42" i="5"/>
  <c r="J61" i="14"/>
  <c r="J39" i="14"/>
  <c r="J44" i="26"/>
  <c r="J40" i="26"/>
  <c r="J45" i="26"/>
  <c r="J41" i="26"/>
  <c r="J46" i="26"/>
  <c r="J42" i="26"/>
  <c r="J43" i="26"/>
  <c r="J47" i="26"/>
  <c r="J50" i="6"/>
  <c r="J49" i="6"/>
  <c r="J44" i="4"/>
  <c r="J40" i="4"/>
  <c r="J45" i="4"/>
  <c r="J41" i="4"/>
  <c r="J46" i="4"/>
  <c r="J42" i="4"/>
  <c r="J47" i="4"/>
  <c r="J43" i="4"/>
  <c r="J47" i="30"/>
  <c r="J43" i="30"/>
  <c r="J44" i="30"/>
  <c r="J40" i="30"/>
  <c r="J45" i="30"/>
  <c r="J41" i="30"/>
  <c r="J42" i="30"/>
  <c r="J46" i="30"/>
  <c r="J44" i="31"/>
  <c r="J40" i="31"/>
  <c r="J45" i="31"/>
  <c r="J41" i="31"/>
  <c r="J46" i="31"/>
  <c r="J42" i="31"/>
  <c r="J43" i="31"/>
  <c r="J47" i="31"/>
  <c r="J61" i="27"/>
  <c r="J39" i="27"/>
  <c r="J53" i="18"/>
  <c r="J49" i="18"/>
  <c r="J54" i="18"/>
  <c r="J50" i="18"/>
  <c r="J51" i="18"/>
  <c r="J47" i="18"/>
  <c r="J52" i="18"/>
  <c r="J48" i="18"/>
  <c r="J45" i="32"/>
  <c r="J41" i="32"/>
  <c r="J46" i="32"/>
  <c r="J42" i="32"/>
  <c r="J47" i="32"/>
  <c r="J43" i="32"/>
  <c r="J40" i="32"/>
  <c r="J44" i="32"/>
  <c r="J44" i="13"/>
  <c r="J40" i="13"/>
  <c r="J45" i="13"/>
  <c r="J41" i="13"/>
  <c r="J46" i="13"/>
  <c r="J42" i="13"/>
  <c r="J47" i="13"/>
  <c r="J43" i="13"/>
  <c r="J54" i="9"/>
  <c r="J50" i="9"/>
  <c r="J51" i="9"/>
  <c r="J47" i="9"/>
  <c r="J52" i="9"/>
  <c r="J48" i="9"/>
  <c r="J49" i="9"/>
  <c r="J53" i="9"/>
  <c r="J49" i="16"/>
  <c r="J45" i="16"/>
  <c r="J50" i="16"/>
  <c r="J46" i="16"/>
  <c r="J47" i="16"/>
  <c r="J43" i="16"/>
  <c r="J44" i="16"/>
  <c r="J48" i="16"/>
  <c r="J75" i="11"/>
  <c r="J126" i="11" s="1"/>
  <c r="J48" i="10"/>
  <c r="J62" i="10" s="1"/>
  <c r="J64" i="10" s="1"/>
  <c r="J125" i="10" s="1"/>
  <c r="J129" i="10" s="1"/>
  <c r="J49" i="15"/>
  <c r="J63" i="15" s="1"/>
  <c r="J65" i="15" s="1"/>
  <c r="J126" i="15" s="1"/>
  <c r="J130" i="15" s="1"/>
  <c r="J48" i="29"/>
  <c r="J62" i="29" s="1"/>
  <c r="J64" i="29" s="1"/>
  <c r="J125" i="29" s="1"/>
  <c r="J129" i="29" s="1"/>
  <c r="J48" i="6" l="1"/>
  <c r="J54" i="6"/>
  <c r="J52" i="6"/>
  <c r="J53" i="6"/>
  <c r="J55" i="6" s="1"/>
  <c r="J69" i="6" s="1"/>
  <c r="J71" i="6" s="1"/>
  <c r="J132" i="6" s="1"/>
  <c r="J136" i="6" s="1"/>
  <c r="J51" i="6"/>
  <c r="J48" i="36"/>
  <c r="J62" i="36" s="1"/>
  <c r="J64" i="36" s="1"/>
  <c r="J125" i="36" s="1"/>
  <c r="J129" i="36" s="1"/>
  <c r="J55" i="18"/>
  <c r="J69" i="18" s="1"/>
  <c r="J71" i="18" s="1"/>
  <c r="J132" i="18" s="1"/>
  <c r="J136" i="18" s="1"/>
  <c r="J119" i="18" s="1"/>
  <c r="J61" i="11"/>
  <c r="J39" i="11"/>
  <c r="J46" i="14"/>
  <c r="J42" i="14"/>
  <c r="J47" i="14"/>
  <c r="J43" i="14"/>
  <c r="J44" i="14"/>
  <c r="J40" i="14"/>
  <c r="J41" i="14"/>
  <c r="J45" i="14"/>
  <c r="J51" i="17"/>
  <c r="J47" i="17"/>
  <c r="J52" i="17"/>
  <c r="J48" i="17"/>
  <c r="J49" i="17"/>
  <c r="J45" i="17"/>
  <c r="J46" i="17"/>
  <c r="J50" i="17"/>
  <c r="J46" i="28"/>
  <c r="J42" i="28"/>
  <c r="J47" i="28"/>
  <c r="J43" i="28"/>
  <c r="J44" i="28"/>
  <c r="J40" i="28"/>
  <c r="J41" i="28"/>
  <c r="J45" i="28"/>
  <c r="J112" i="25"/>
  <c r="J45" i="34"/>
  <c r="J41" i="34"/>
  <c r="J46" i="34"/>
  <c r="J42" i="34"/>
  <c r="J47" i="34"/>
  <c r="J43" i="34"/>
  <c r="J44" i="34"/>
  <c r="J40" i="34"/>
  <c r="J47" i="21"/>
  <c r="J43" i="21"/>
  <c r="J44" i="21"/>
  <c r="J40" i="21"/>
  <c r="J41" i="21"/>
  <c r="J42" i="21"/>
  <c r="J45" i="21"/>
  <c r="J46" i="21"/>
  <c r="J48" i="13"/>
  <c r="J62" i="13" s="1"/>
  <c r="J64" i="13" s="1"/>
  <c r="J125" i="13" s="1"/>
  <c r="J129" i="13" s="1"/>
  <c r="J48" i="30"/>
  <c r="J62" i="30" s="1"/>
  <c r="J64" i="30" s="1"/>
  <c r="J125" i="30" s="1"/>
  <c r="J129" i="30" s="1"/>
  <c r="J48" i="20"/>
  <c r="J62" i="20" s="1"/>
  <c r="J64" i="20" s="1"/>
  <c r="J125" i="20" s="1"/>
  <c r="J129" i="20" s="1"/>
  <c r="J48" i="22"/>
  <c r="J62" i="22" s="1"/>
  <c r="J64" i="22" s="1"/>
  <c r="J125" i="22" s="1"/>
  <c r="J129" i="22" s="1"/>
  <c r="J113" i="15"/>
  <c r="J51" i="16"/>
  <c r="J65" i="16" s="1"/>
  <c r="J67" i="16" s="1"/>
  <c r="J128" i="16" s="1"/>
  <c r="J132" i="16" s="1"/>
  <c r="J48" i="32"/>
  <c r="J62" i="32" s="1"/>
  <c r="J64" i="32" s="1"/>
  <c r="J125" i="32" s="1"/>
  <c r="J129" i="32" s="1"/>
  <c r="J112" i="10"/>
  <c r="J113" i="10" s="1"/>
  <c r="J112" i="29"/>
  <c r="J113" i="29" s="1"/>
  <c r="J115" i="29" s="1"/>
  <c r="J44" i="27"/>
  <c r="J40" i="27"/>
  <c r="J45" i="27"/>
  <c r="J41" i="27"/>
  <c r="J46" i="27"/>
  <c r="J42" i="27"/>
  <c r="J43" i="27"/>
  <c r="J47" i="27"/>
  <c r="J50" i="5"/>
  <c r="J46" i="5"/>
  <c r="J47" i="5"/>
  <c r="J43" i="5"/>
  <c r="J48" i="5"/>
  <c r="J44" i="5"/>
  <c r="J45" i="5"/>
  <c r="J49" i="5"/>
  <c r="J47" i="3"/>
  <c r="J43" i="3"/>
  <c r="J44" i="3"/>
  <c r="J40" i="3"/>
  <c r="J45" i="3"/>
  <c r="J41" i="3"/>
  <c r="J42" i="3"/>
  <c r="J46" i="3"/>
  <c r="J112" i="7"/>
  <c r="J55" i="19"/>
  <c r="J51" i="19"/>
  <c r="J56" i="19"/>
  <c r="J52" i="19"/>
  <c r="J53" i="19"/>
  <c r="J49" i="19"/>
  <c r="J54" i="19"/>
  <c r="J50" i="19"/>
  <c r="J55" i="9"/>
  <c r="J69" i="9" s="1"/>
  <c r="J71" i="9" s="1"/>
  <c r="J132" i="9" s="1"/>
  <c r="J136" i="9" s="1"/>
  <c r="J48" i="31"/>
  <c r="J62" i="31" s="1"/>
  <c r="J64" i="31" s="1"/>
  <c r="J125" i="31" s="1"/>
  <c r="J129" i="31" s="1"/>
  <c r="J48" i="4"/>
  <c r="J62" i="4" s="1"/>
  <c r="J64" i="4" s="1"/>
  <c r="J125" i="4" s="1"/>
  <c r="J129" i="4" s="1"/>
  <c r="J48" i="26"/>
  <c r="J62" i="26" s="1"/>
  <c r="J64" i="26" s="1"/>
  <c r="J125" i="26" s="1"/>
  <c r="J129" i="26" s="1"/>
  <c r="J51" i="8"/>
  <c r="J65" i="8" s="1"/>
  <c r="J67" i="8" s="1"/>
  <c r="J128" i="8" s="1"/>
  <c r="J132" i="8" s="1"/>
  <c r="J48" i="24"/>
  <c r="J62" i="24" s="1"/>
  <c r="J64" i="24" s="1"/>
  <c r="J125" i="24" s="1"/>
  <c r="J129" i="24" s="1"/>
  <c r="J48" i="23"/>
  <c r="J62" i="23" s="1"/>
  <c r="J64" i="23" s="1"/>
  <c r="J125" i="23" s="1"/>
  <c r="J129" i="23" s="1"/>
  <c r="J48" i="33"/>
  <c r="J62" i="33" s="1"/>
  <c r="J64" i="33" s="1"/>
  <c r="J125" i="33" s="1"/>
  <c r="J129" i="33" s="1"/>
  <c r="J48" i="12"/>
  <c r="J62" i="12" s="1"/>
  <c r="J64" i="12" s="1"/>
  <c r="J125" i="12" s="1"/>
  <c r="J129" i="12" s="1"/>
  <c r="J48" i="21" l="1"/>
  <c r="J62" i="21" s="1"/>
  <c r="J64" i="21" s="1"/>
  <c r="J125" i="21" s="1"/>
  <c r="J129" i="21" s="1"/>
  <c r="J112" i="36"/>
  <c r="J117" i="29"/>
  <c r="J115" i="10"/>
  <c r="J112" i="21"/>
  <c r="J112" i="12"/>
  <c r="J112" i="20"/>
  <c r="J112" i="23"/>
  <c r="J112" i="4"/>
  <c r="J113" i="4" s="1"/>
  <c r="J112" i="30"/>
  <c r="J113" i="7"/>
  <c r="J117" i="10"/>
  <c r="J114" i="15"/>
  <c r="J120" i="18"/>
  <c r="J123" i="18" s="1"/>
  <c r="J119" i="9"/>
  <c r="J120" i="9" s="1"/>
  <c r="J124" i="9" s="1"/>
  <c r="J112" i="33"/>
  <c r="J112" i="26"/>
  <c r="J113" i="26" s="1"/>
  <c r="J119" i="6"/>
  <c r="J116" i="29"/>
  <c r="J48" i="27"/>
  <c r="J62" i="27" s="1"/>
  <c r="J64" i="27" s="1"/>
  <c r="J125" i="27" s="1"/>
  <c r="J129" i="27" s="1"/>
  <c r="J116" i="10"/>
  <c r="J113" i="25"/>
  <c r="J117" i="25" s="1"/>
  <c r="J48" i="34"/>
  <c r="J62" i="34" s="1"/>
  <c r="J64" i="34" s="1"/>
  <c r="J125" i="34" s="1"/>
  <c r="J129" i="34" s="1"/>
  <c r="J48" i="28"/>
  <c r="J62" i="28" s="1"/>
  <c r="J64" i="28" s="1"/>
  <c r="J125" i="28" s="1"/>
  <c r="J129" i="28" s="1"/>
  <c r="J53" i="17"/>
  <c r="J67" i="17" s="1"/>
  <c r="J69" i="17" s="1"/>
  <c r="J130" i="17" s="1"/>
  <c r="J134" i="17" s="1"/>
  <c r="J48" i="14"/>
  <c r="J62" i="14" s="1"/>
  <c r="J64" i="14" s="1"/>
  <c r="J125" i="14" s="1"/>
  <c r="J129" i="14" s="1"/>
  <c r="J115" i="8"/>
  <c r="J115" i="16"/>
  <c r="J112" i="24"/>
  <c r="J112" i="31"/>
  <c r="J112" i="32"/>
  <c r="J112" i="22"/>
  <c r="J113" i="22" s="1"/>
  <c r="J117" i="22" s="1"/>
  <c r="J112" i="13"/>
  <c r="J113" i="13" s="1"/>
  <c r="J44" i="11"/>
  <c r="J40" i="11"/>
  <c r="J45" i="11"/>
  <c r="J41" i="11"/>
  <c r="J42" i="11"/>
  <c r="J43" i="11"/>
  <c r="J46" i="11"/>
  <c r="J47" i="11"/>
  <c r="J57" i="19"/>
  <c r="J71" i="19" s="1"/>
  <c r="J73" i="19" s="1"/>
  <c r="J134" i="19" s="1"/>
  <c r="J138" i="19" s="1"/>
  <c r="J48" i="3"/>
  <c r="J62" i="3" s="1"/>
  <c r="J64" i="3" s="1"/>
  <c r="J125" i="3" s="1"/>
  <c r="J129" i="3" s="1"/>
  <c r="J51" i="5"/>
  <c r="J65" i="5" s="1"/>
  <c r="J67" i="5" s="1"/>
  <c r="J128" i="5" s="1"/>
  <c r="J132" i="5" s="1"/>
  <c r="J116" i="25" l="1"/>
  <c r="J113" i="36"/>
  <c r="J115" i="36" s="1"/>
  <c r="J124" i="18"/>
  <c r="J122" i="18"/>
  <c r="J116" i="8"/>
  <c r="J119" i="8" s="1"/>
  <c r="J119" i="29"/>
  <c r="J130" i="29" s="1"/>
  <c r="J131" i="29" s="1"/>
  <c r="J134" i="29" s="1"/>
  <c r="J115" i="25"/>
  <c r="J117" i="26"/>
  <c r="J115" i="26"/>
  <c r="J116" i="22"/>
  <c r="J115" i="13"/>
  <c r="J117" i="13"/>
  <c r="J119" i="10"/>
  <c r="J130" i="10" s="1"/>
  <c r="J131" i="10" s="1"/>
  <c r="B17" i="1" s="1"/>
  <c r="D17" i="1" s="1"/>
  <c r="F17" i="1" s="1"/>
  <c r="H17" i="1" s="1"/>
  <c r="J112" i="14"/>
  <c r="J112" i="34"/>
  <c r="J112" i="27"/>
  <c r="J116" i="15"/>
  <c r="J118" i="15"/>
  <c r="J117" i="15"/>
  <c r="J123" i="9"/>
  <c r="J121" i="19"/>
  <c r="J116" i="7"/>
  <c r="J115" i="7"/>
  <c r="J117" i="7"/>
  <c r="J115" i="22"/>
  <c r="J113" i="31"/>
  <c r="J116" i="31" s="1"/>
  <c r="J116" i="16"/>
  <c r="J120" i="16" s="1"/>
  <c r="J113" i="33"/>
  <c r="J117" i="33" s="1"/>
  <c r="J113" i="30"/>
  <c r="J117" i="30" s="1"/>
  <c r="J115" i="4"/>
  <c r="J113" i="23"/>
  <c r="J116" i="23" s="1"/>
  <c r="J112" i="3"/>
  <c r="J112" i="28"/>
  <c r="J48" i="11"/>
  <c r="J62" i="11" s="1"/>
  <c r="J64" i="11" s="1"/>
  <c r="J125" i="11" s="1"/>
  <c r="J129" i="11" s="1"/>
  <c r="J113" i="32"/>
  <c r="J115" i="32" s="1"/>
  <c r="J120" i="6"/>
  <c r="J124" i="6" s="1"/>
  <c r="J116" i="4"/>
  <c r="J113" i="12"/>
  <c r="J116" i="12" s="1"/>
  <c r="J115" i="5"/>
  <c r="J117" i="17"/>
  <c r="J116" i="13"/>
  <c r="J113" i="24"/>
  <c r="J116" i="26"/>
  <c r="J122" i="9"/>
  <c r="J126" i="9" s="1"/>
  <c r="J137" i="9" s="1"/>
  <c r="J138" i="9" s="1"/>
  <c r="J117" i="4"/>
  <c r="J113" i="20"/>
  <c r="J113" i="21"/>
  <c r="J119" i="22" l="1"/>
  <c r="J130" i="22" s="1"/>
  <c r="J131" i="22" s="1"/>
  <c r="J116" i="30"/>
  <c r="J119" i="26"/>
  <c r="J130" i="26" s="1"/>
  <c r="J131" i="26" s="1"/>
  <c r="J132" i="26" s="1"/>
  <c r="J115" i="31"/>
  <c r="J116" i="33"/>
  <c r="J119" i="13"/>
  <c r="J130" i="13" s="1"/>
  <c r="J131" i="13" s="1"/>
  <c r="B20" i="1" s="1"/>
  <c r="D20" i="1" s="1"/>
  <c r="F20" i="1" s="1"/>
  <c r="H20" i="1" s="1"/>
  <c r="J117" i="36"/>
  <c r="J115" i="30"/>
  <c r="J119" i="25"/>
  <c r="J130" i="25" s="1"/>
  <c r="J131" i="25" s="1"/>
  <c r="J132" i="25" s="1"/>
  <c r="J120" i="15"/>
  <c r="J131" i="15" s="1"/>
  <c r="J132" i="15" s="1"/>
  <c r="J135" i="15" s="1"/>
  <c r="J116" i="36"/>
  <c r="J119" i="36" s="1"/>
  <c r="J130" i="36" s="1"/>
  <c r="J131" i="36" s="1"/>
  <c r="B40" i="1" s="1"/>
  <c r="D40" i="1" s="1"/>
  <c r="F40" i="1" s="1"/>
  <c r="H40" i="1" s="1"/>
  <c r="J119" i="16"/>
  <c r="J118" i="16"/>
  <c r="J126" i="18"/>
  <c r="J137" i="18" s="1"/>
  <c r="J138" i="18" s="1"/>
  <c r="J120" i="8"/>
  <c r="J118" i="8"/>
  <c r="J122" i="6"/>
  <c r="J123" i="6"/>
  <c r="J113" i="34"/>
  <c r="J116" i="34" s="1"/>
  <c r="J132" i="29"/>
  <c r="B36" i="1"/>
  <c r="D36" i="1" s="1"/>
  <c r="F36" i="1" s="1"/>
  <c r="H36" i="1" s="1"/>
  <c r="J115" i="33"/>
  <c r="J117" i="31"/>
  <c r="J117" i="12"/>
  <c r="J113" i="14"/>
  <c r="J116" i="14" s="1"/>
  <c r="J119" i="7"/>
  <c r="J130" i="7" s="1"/>
  <c r="J131" i="7" s="1"/>
  <c r="J134" i="7" s="1"/>
  <c r="J117" i="23"/>
  <c r="J134" i="10"/>
  <c r="J132" i="10"/>
  <c r="J119" i="4"/>
  <c r="J130" i="4" s="1"/>
  <c r="J131" i="4" s="1"/>
  <c r="B11" i="1" s="1"/>
  <c r="D11" i="1" s="1"/>
  <c r="F11" i="1" s="1"/>
  <c r="H11" i="1" s="1"/>
  <c r="J134" i="26"/>
  <c r="J141" i="9"/>
  <c r="J139" i="9"/>
  <c r="J116" i="24"/>
  <c r="J115" i="24"/>
  <c r="J117" i="24"/>
  <c r="J132" i="22"/>
  <c r="J134" i="22"/>
  <c r="B29" i="1"/>
  <c r="D29" i="1" s="1"/>
  <c r="F29" i="1" s="1"/>
  <c r="H29" i="1" s="1"/>
  <c r="J117" i="32"/>
  <c r="J116" i="32"/>
  <c r="J115" i="12"/>
  <c r="J116" i="5"/>
  <c r="J118" i="5" s="1"/>
  <c r="J113" i="28"/>
  <c r="J116" i="28" s="1"/>
  <c r="J122" i="19"/>
  <c r="J125" i="19" s="1"/>
  <c r="J117" i="21"/>
  <c r="J116" i="21"/>
  <c r="J115" i="21"/>
  <c r="J117" i="20"/>
  <c r="J116" i="20"/>
  <c r="J115" i="20"/>
  <c r="J112" i="11"/>
  <c r="J118" i="17"/>
  <c r="J121" i="17" s="1"/>
  <c r="J115" i="23"/>
  <c r="J113" i="3"/>
  <c r="J113" i="27"/>
  <c r="J115" i="27" s="1"/>
  <c r="J122" i="16" l="1"/>
  <c r="J133" i="16" s="1"/>
  <c r="J134" i="16" s="1"/>
  <c r="J126" i="6"/>
  <c r="J137" i="6" s="1"/>
  <c r="J138" i="6" s="1"/>
  <c r="J117" i="34"/>
  <c r="J115" i="34"/>
  <c r="J119" i="34" s="1"/>
  <c r="J130" i="34" s="1"/>
  <c r="J131" i="34" s="1"/>
  <c r="J134" i="34" s="1"/>
  <c r="J119" i="31"/>
  <c r="J130" i="31" s="1"/>
  <c r="J131" i="31" s="1"/>
  <c r="J134" i="31" s="1"/>
  <c r="B33" i="1"/>
  <c r="D33" i="1" s="1"/>
  <c r="F33" i="1" s="1"/>
  <c r="H33" i="1" s="1"/>
  <c r="J119" i="30"/>
  <c r="J130" i="30" s="1"/>
  <c r="J131" i="30" s="1"/>
  <c r="J132" i="30" s="1"/>
  <c r="J119" i="33"/>
  <c r="J130" i="33" s="1"/>
  <c r="J131" i="33" s="1"/>
  <c r="B41" i="1" s="1"/>
  <c r="D41" i="1" s="1"/>
  <c r="F41" i="1" s="1"/>
  <c r="H41" i="1" s="1"/>
  <c r="J115" i="14"/>
  <c r="B32" i="1"/>
  <c r="D32" i="1" s="1"/>
  <c r="F32" i="1" s="1"/>
  <c r="H32" i="1" s="1"/>
  <c r="J134" i="13"/>
  <c r="J132" i="13"/>
  <c r="J119" i="32"/>
  <c r="J130" i="32" s="1"/>
  <c r="J131" i="32" s="1"/>
  <c r="J134" i="32" s="1"/>
  <c r="J132" i="7"/>
  <c r="J134" i="25"/>
  <c r="J133" i="15"/>
  <c r="B22" i="1" s="1"/>
  <c r="D22" i="1" s="1"/>
  <c r="J119" i="12"/>
  <c r="J130" i="12" s="1"/>
  <c r="J131" i="12" s="1"/>
  <c r="B19" i="1" s="1"/>
  <c r="D19" i="1" s="1"/>
  <c r="F19" i="1" s="1"/>
  <c r="H19" i="1" s="1"/>
  <c r="J122" i="8"/>
  <c r="J133" i="8" s="1"/>
  <c r="J134" i="8" s="1"/>
  <c r="J132" i="36"/>
  <c r="J134" i="36"/>
  <c r="J122" i="17"/>
  <c r="J120" i="17"/>
  <c r="J139" i="18"/>
  <c r="J141" i="18"/>
  <c r="J119" i="24"/>
  <c r="J130" i="24" s="1"/>
  <c r="J131" i="24" s="1"/>
  <c r="B31" i="1" s="1"/>
  <c r="D31" i="1" s="1"/>
  <c r="F31" i="1" s="1"/>
  <c r="H31" i="1" s="1"/>
  <c r="J132" i="4"/>
  <c r="J134" i="4"/>
  <c r="J119" i="21"/>
  <c r="J130" i="21" s="1"/>
  <c r="J131" i="21" s="1"/>
  <c r="J132" i="21" s="1"/>
  <c r="J119" i="20"/>
  <c r="J130" i="20" s="1"/>
  <c r="J131" i="20" s="1"/>
  <c r="B27" i="1" s="1"/>
  <c r="D27" i="1" s="1"/>
  <c r="J113" i="11"/>
  <c r="J115" i="11" s="1"/>
  <c r="J117" i="28"/>
  <c r="J116" i="27"/>
  <c r="J117" i="14"/>
  <c r="B14" i="1"/>
  <c r="D14" i="1" s="1"/>
  <c r="F14" i="1" s="1"/>
  <c r="H14" i="1" s="1"/>
  <c r="J119" i="23"/>
  <c r="J130" i="23" s="1"/>
  <c r="J131" i="23" s="1"/>
  <c r="J134" i="23" s="1"/>
  <c r="J141" i="6"/>
  <c r="J139" i="6"/>
  <c r="J135" i="16"/>
  <c r="J137" i="16"/>
  <c r="J115" i="28"/>
  <c r="J124" i="19"/>
  <c r="J126" i="19"/>
  <c r="J119" i="5"/>
  <c r="J120" i="5"/>
  <c r="J117" i="27"/>
  <c r="J117" i="3"/>
  <c r="J116" i="3"/>
  <c r="J115" i="3"/>
  <c r="B16" i="1"/>
  <c r="D16" i="1" s="1"/>
  <c r="B38" i="1" l="1"/>
  <c r="D38" i="1" s="1"/>
  <c r="F38" i="1" s="1"/>
  <c r="H38" i="1" s="1"/>
  <c r="J132" i="31"/>
  <c r="B10" i="1"/>
  <c r="D10" i="1" s="1"/>
  <c r="F10" i="1" s="1"/>
  <c r="H10" i="1" s="1"/>
  <c r="J134" i="33"/>
  <c r="J132" i="33"/>
  <c r="B37" i="1"/>
  <c r="D37" i="1" s="1"/>
  <c r="F37" i="1" s="1"/>
  <c r="H37" i="1" s="1"/>
  <c r="J134" i="30"/>
  <c r="F16" i="1"/>
  <c r="H16" i="1" s="1"/>
  <c r="F27" i="1"/>
  <c r="H27" i="1" s="1"/>
  <c r="F22" i="1"/>
  <c r="H22" i="1" s="1"/>
  <c r="J119" i="14"/>
  <c r="J130" i="14" s="1"/>
  <c r="J131" i="14" s="1"/>
  <c r="B21" i="1" s="1"/>
  <c r="D21" i="1" s="1"/>
  <c r="F21" i="1" s="1"/>
  <c r="H21" i="1" s="1"/>
  <c r="J132" i="32"/>
  <c r="B39" i="1"/>
  <c r="D39" i="1" s="1"/>
  <c r="F39" i="1" s="1"/>
  <c r="H39" i="1" s="1"/>
  <c r="J119" i="27"/>
  <c r="J130" i="27" s="1"/>
  <c r="J131" i="27" s="1"/>
  <c r="J134" i="27" s="1"/>
  <c r="J132" i="34"/>
  <c r="J124" i="17"/>
  <c r="J135" i="17" s="1"/>
  <c r="J136" i="17" s="1"/>
  <c r="J139" i="17" s="1"/>
  <c r="J132" i="12"/>
  <c r="J134" i="12"/>
  <c r="J117" i="11"/>
  <c r="J137" i="8"/>
  <c r="J135" i="8"/>
  <c r="B15" i="1" s="1"/>
  <c r="D15" i="1" s="1"/>
  <c r="B25" i="1"/>
  <c r="D25" i="1" s="1"/>
  <c r="J122" i="5"/>
  <c r="J133" i="5" s="1"/>
  <c r="J134" i="5" s="1"/>
  <c r="J137" i="5" s="1"/>
  <c r="J132" i="24"/>
  <c r="J134" i="24"/>
  <c r="J132" i="23"/>
  <c r="J116" i="11"/>
  <c r="B28" i="1"/>
  <c r="D28" i="1" s="1"/>
  <c r="F28" i="1" s="1"/>
  <c r="H28" i="1" s="1"/>
  <c r="J134" i="21"/>
  <c r="J132" i="20"/>
  <c r="J134" i="20"/>
  <c r="J119" i="28"/>
  <c r="J130" i="28" s="1"/>
  <c r="J131" i="28" s="1"/>
  <c r="B35" i="1" s="1"/>
  <c r="D35" i="1" s="1"/>
  <c r="F35" i="1" s="1"/>
  <c r="H35" i="1" s="1"/>
  <c r="B30" i="1"/>
  <c r="D30" i="1" s="1"/>
  <c r="F30" i="1" s="1"/>
  <c r="H30" i="1" s="1"/>
  <c r="J119" i="3"/>
  <c r="J130" i="3" s="1"/>
  <c r="J131" i="3" s="1"/>
  <c r="B9" i="1" s="1"/>
  <c r="B23" i="1"/>
  <c r="D23" i="1" s="1"/>
  <c r="B13" i="1"/>
  <c r="D13" i="1" s="1"/>
  <c r="J128" i="19"/>
  <c r="J139" i="19" s="1"/>
  <c r="J140" i="19" s="1"/>
  <c r="J134" i="14" l="1"/>
  <c r="F25" i="1"/>
  <c r="H25" i="1" s="1"/>
  <c r="F23" i="1"/>
  <c r="H23" i="1" s="1"/>
  <c r="F13" i="1"/>
  <c r="H13" i="1" s="1"/>
  <c r="F15" i="1"/>
  <c r="H15" i="1" s="1"/>
  <c r="J132" i="14"/>
  <c r="B34" i="1"/>
  <c r="D34" i="1" s="1"/>
  <c r="F34" i="1" s="1"/>
  <c r="H34" i="1" s="1"/>
  <c r="J132" i="27"/>
  <c r="J135" i="5"/>
  <c r="B12" i="1" s="1"/>
  <c r="D12" i="1" s="1"/>
  <c r="J137" i="17"/>
  <c r="B24" i="1" s="1"/>
  <c r="D24" i="1" s="1"/>
  <c r="J119" i="11"/>
  <c r="J130" i="11" s="1"/>
  <c r="J131" i="11" s="1"/>
  <c r="J132" i="11" s="1"/>
  <c r="J134" i="28"/>
  <c r="J132" i="28"/>
  <c r="J132" i="3"/>
  <c r="J134" i="3"/>
  <c r="J141" i="19"/>
  <c r="J143" i="19"/>
  <c r="D9" i="1"/>
  <c r="F12" i="1" l="1"/>
  <c r="H12" i="1" s="1"/>
  <c r="F24" i="1"/>
  <c r="H24" i="1" s="1"/>
  <c r="J134" i="11"/>
  <c r="B18" i="1"/>
  <c r="D18" i="1" s="1"/>
  <c r="F18" i="1" s="1"/>
  <c r="H18" i="1" s="1"/>
  <c r="B26" i="1"/>
  <c r="D26" i="1" s="1"/>
  <c r="F9" i="1"/>
  <c r="F26" i="1" l="1"/>
  <c r="H26" i="1" s="1"/>
  <c r="B43" i="1"/>
  <c r="H9" i="1"/>
  <c r="D43" i="1"/>
  <c r="F43" i="1" l="1"/>
  <c r="H43" i="1"/>
</calcChain>
</file>

<file path=xl/sharedStrings.xml><?xml version="1.0" encoding="utf-8"?>
<sst xmlns="http://schemas.openxmlformats.org/spreadsheetml/2006/main" count="6946" uniqueCount="360">
  <si>
    <t>PROPOSTA</t>
  </si>
  <si>
    <t>(IDENTIFICAÇÃO DA EMPRESA)</t>
  </si>
  <si>
    <t>Resumo Valor Estimativo da Contratação - Grupo I</t>
  </si>
  <si>
    <t>Posto</t>
  </si>
  <si>
    <t>Valor Mensal por Empregado</t>
  </si>
  <si>
    <t>Quantidade Empregados Por Posto</t>
  </si>
  <si>
    <t>Valor Mensal do Posto</t>
  </si>
  <si>
    <t>Quantidade de Postos</t>
  </si>
  <si>
    <t xml:space="preserve">Valor Mensal </t>
  </si>
  <si>
    <t>Meses Execução do Serviço</t>
  </si>
  <si>
    <t>Valor Anual do Posto de Serviço</t>
  </si>
  <si>
    <t>Tratorista – Hora Extra</t>
  </si>
  <si>
    <t>Tratorista – Hora extra em DSR e feriados</t>
  </si>
  <si>
    <t>Capineiro – Hora extra</t>
  </si>
  <si>
    <t>Capineiro – Hora extra em DSR e feriados</t>
  </si>
  <si>
    <t>Motorista – Adicional Noturno</t>
  </si>
  <si>
    <t>Motorista – Hora extra</t>
  </si>
  <si>
    <t>Motorista – Ad. Not. sobre hora extra</t>
  </si>
  <si>
    <t>Motorista – Hora extra em DSR e feriados</t>
  </si>
  <si>
    <t>Motorista – Ad. Not. sobre hora extra em DSR</t>
  </si>
  <si>
    <t>Auxiliar de Laboratório</t>
  </si>
  <si>
    <t>Supervisor</t>
  </si>
  <si>
    <t>Diárias</t>
  </si>
  <si>
    <t>TOTAL</t>
  </si>
  <si>
    <t>CARGO</t>
  </si>
  <si>
    <t>INSUMOS *</t>
  </si>
  <si>
    <t>QUANTIDADE ANUAL</t>
  </si>
  <si>
    <t>VALOR UNITÁRIO</t>
  </si>
  <si>
    <t>VALOR TOTAL ANUAL</t>
  </si>
  <si>
    <t>CUSTO MENSAL</t>
  </si>
  <si>
    <t>PESSOAL DA ADMINISTRAÇÃO (INCLUSIVE TCO)</t>
  </si>
  <si>
    <t>UNIFORME</t>
  </si>
  <si>
    <t>Camisa de manga curta</t>
  </si>
  <si>
    <t xml:space="preserve">Calça </t>
  </si>
  <si>
    <t>Calçado apropriado (par)</t>
  </si>
  <si>
    <t>Meia (par)</t>
  </si>
  <si>
    <t>Agasalho apropriado (jaqueta forrada)</t>
  </si>
  <si>
    <t>Crachá de identificação em PVC</t>
  </si>
  <si>
    <t>TOTAL:</t>
  </si>
  <si>
    <t>TRATORISTA</t>
  </si>
  <si>
    <t>EQUIPAMENTOS DE SEGURANÇA</t>
  </si>
  <si>
    <t>Chapéu para proteção de radiações</t>
  </si>
  <si>
    <t>Botas de PVC cano longo (par)</t>
  </si>
  <si>
    <t>Óculos de segurança</t>
  </si>
  <si>
    <t>Conjunto completo de vestimenta impermeável de tivek-DuPont</t>
  </si>
  <si>
    <t>Máscara (respiradora) facial total com filtros respiradores</t>
  </si>
  <si>
    <t xml:space="preserve">Protetor auricular tipo concha </t>
  </si>
  <si>
    <t>Luvas de Látex nitrílico cano longo (par)</t>
  </si>
  <si>
    <t>Creme de proteção contra óleos</t>
  </si>
  <si>
    <t>Protetor auricular de inserção</t>
  </si>
  <si>
    <t>Capa de Chuva longa</t>
  </si>
  <si>
    <t>Luvas de raspa (par)</t>
  </si>
  <si>
    <t>Luva de Vaqueta (par)</t>
  </si>
  <si>
    <t>Touca arabe para sol</t>
  </si>
  <si>
    <t>Protetor solar fator 50</t>
  </si>
  <si>
    <t>CALDEIREIRO</t>
  </si>
  <si>
    <t>Capacete de segurança com viseira</t>
  </si>
  <si>
    <t>Bota de couro com biqueira de aço (par)</t>
  </si>
  <si>
    <t>Avental para alta temperatura</t>
  </si>
  <si>
    <t>Luvas de raspa (par)</t>
  </si>
  <si>
    <t>Luva de Vaqueta (par)</t>
  </si>
  <si>
    <t>MAGAREFE</t>
  </si>
  <si>
    <t>Bota de segurança de PVC (par)</t>
  </si>
  <si>
    <t>Luvas de aço inox com adaptador (par)</t>
  </si>
  <si>
    <t>Protetor auricular tipo concha</t>
  </si>
  <si>
    <t>Japona Térmica</t>
  </si>
  <si>
    <t>Luva de látex (par)</t>
  </si>
  <si>
    <t xml:space="preserve">Avental impermeável </t>
  </si>
  <si>
    <t>Touca sanfonada descartável (pct c/ 100)</t>
  </si>
  <si>
    <t>Máscara descartável (pct c/ 100)</t>
  </si>
  <si>
    <t>AUXILIAR DE CONSERVAÇÃO DE ALIMENTOS SEM INSALUBRIDADE</t>
  </si>
  <si>
    <t>Luvas de látex (par)</t>
  </si>
  <si>
    <t>Avental de brim</t>
  </si>
  <si>
    <t>Avental impermeável</t>
  </si>
  <si>
    <t>AUXILIAR DE CONSERVAÇÃO DE ALIMENTOS COM INSALUBRIDADE</t>
  </si>
  <si>
    <t xml:space="preserve">AUXILIAR DE CONSERVAÇÃO DE ALIMENTOS QUEIJEIRO </t>
  </si>
  <si>
    <t>CAPINEIRO</t>
  </si>
  <si>
    <t xml:space="preserve">Óculos de segurança </t>
  </si>
  <si>
    <t>Máscara (respirador) semi facial total</t>
  </si>
  <si>
    <t>Perneira com alma de aço (par)</t>
  </si>
  <si>
    <t>Chapéu para proteção de raios solares</t>
  </si>
  <si>
    <t>Capa de Chuva longa </t>
  </si>
  <si>
    <t>Luva de raspa (par)</t>
  </si>
  <si>
    <t>Luva de látex cano longo (par)</t>
  </si>
  <si>
    <t>MOTORISTA</t>
  </si>
  <si>
    <t>Calçado aproriado (par)</t>
  </si>
  <si>
    <t>Calça social</t>
  </si>
  <si>
    <t xml:space="preserve">Camisa social </t>
  </si>
  <si>
    <t xml:space="preserve">Sapato social </t>
  </si>
  <si>
    <t>Botas de PVC cano médio (par)</t>
  </si>
  <si>
    <t>OPERADOR DE COPIADORA DIURNO</t>
  </si>
  <si>
    <t>OPERADOR DE COPIADORA NOTURNO</t>
  </si>
  <si>
    <t>LABORATORISTA</t>
  </si>
  <si>
    <t>Avental de PVC</t>
  </si>
  <si>
    <t>Luva de Couro</t>
  </si>
  <si>
    <t>Protetor facial com viseira em acrílico</t>
  </si>
  <si>
    <t xml:space="preserve">Jaleco de algodão </t>
  </si>
  <si>
    <t>Luvas de PVC Nitrílico (par)</t>
  </si>
  <si>
    <t>AUXILIAR DE LABORATÓRIO</t>
  </si>
  <si>
    <t>TÉCNICO EM REDES</t>
  </si>
  <si>
    <t>Cinto de segurança tipo paraquedista</t>
  </si>
  <si>
    <t>Capacete de proteção</t>
  </si>
  <si>
    <t>Óculos de proteção com protetor UV</t>
  </si>
  <si>
    <t>Luva de vaqueta</t>
  </si>
  <si>
    <t>Capa de chuva</t>
  </si>
  <si>
    <t>ZELADOR 12X36</t>
  </si>
  <si>
    <t>UNIFORME/EQUIPAMENTO</t>
  </si>
  <si>
    <t>Lanterna de Led com carregador</t>
  </si>
  <si>
    <t xml:space="preserve">Capa de Chuva </t>
  </si>
  <si>
    <t>Bota de borracha cano médio (par)</t>
  </si>
  <si>
    <t>ZELADOR 44h</t>
  </si>
  <si>
    <t>LAVADOR DE ROUPAS</t>
  </si>
  <si>
    <t>Óculos de segurança </t>
  </si>
  <si>
    <t>Luvas de Látex (par)</t>
  </si>
  <si>
    <t>ATENDENTE DE ENFERMAGEM DIURNO</t>
  </si>
  <si>
    <t>Luvas de procedimentos latex (cx c/ 100)</t>
  </si>
  <si>
    <t>Óculos de proteção</t>
  </si>
  <si>
    <t>ATENDENTE DE ENFERMAGEM NOTURNO</t>
  </si>
  <si>
    <t xml:space="preserve">VIGIA 12X36 DIURNO </t>
  </si>
  <si>
    <t>Camisa de manga curta (tipo gandola)</t>
  </si>
  <si>
    <t>Calça - (tipo farda)</t>
  </si>
  <si>
    <t>Calçado aproriado - coturno (par)</t>
  </si>
  <si>
    <t>Boné com emblema da contratada</t>
  </si>
  <si>
    <t>Cinto</t>
  </si>
  <si>
    <t>Capa de Chuva em PVC forrada</t>
  </si>
  <si>
    <t xml:space="preserve">EQUIPAMENTOS </t>
  </si>
  <si>
    <t>Livro de ocorrências</t>
  </si>
  <si>
    <t>Fiel trançado, com apito</t>
  </si>
  <si>
    <t>Rádio comunicador</t>
  </si>
  <si>
    <t xml:space="preserve">VIGIA 12X36 NOTURNO </t>
  </si>
  <si>
    <t>Lanterna de Led</t>
  </si>
  <si>
    <t>SUPERVISOR</t>
  </si>
  <si>
    <t>Bota de PVC cano médio (par)</t>
  </si>
  <si>
    <t>* Observar descrição detalhada dos insumos no Termo de Referência.</t>
  </si>
  <si>
    <t>Discriminação dos Serviços</t>
  </si>
  <si>
    <t>A</t>
  </si>
  <si>
    <t>Data de apresentação da proposta</t>
  </si>
  <si>
    <t>B</t>
  </si>
  <si>
    <t>Município</t>
  </si>
  <si>
    <t>Machado-MG</t>
  </si>
  <si>
    <t>C</t>
  </si>
  <si>
    <t>Ano do Acordo, Convenção ou Dissídio Coletivo</t>
  </si>
  <si>
    <t>2020/2020</t>
  </si>
  <si>
    <t>D</t>
  </si>
  <si>
    <t>Nº de meses de execução contratual</t>
  </si>
  <si>
    <t>Identificação do Serviço</t>
  </si>
  <si>
    <t>Tipo de Serviço</t>
  </si>
  <si>
    <t>Unidade de Medida</t>
  </si>
  <si>
    <t>Quantidade total a contratar (em função da unidade de medida)</t>
  </si>
  <si>
    <t>Pessoal da Administração</t>
  </si>
  <si>
    <t>Dados para composição dos custos referentes à mão de obra</t>
  </si>
  <si>
    <t>Tipo de serviço (mesmo serviço com características distintas)</t>
  </si>
  <si>
    <t>Classificação Brasileira de Ocupações (CBO)</t>
  </si>
  <si>
    <t>4110-05</t>
  </si>
  <si>
    <t>Salário Nominativo da Categoria Profissional</t>
  </si>
  <si>
    <t>Horário de trabalho</t>
  </si>
  <si>
    <t>Seg a sex 07 às 22 e sáb 07 às 11, respeitando 44h</t>
  </si>
  <si>
    <t>Categoria profissional (vinculada à execução contratual)</t>
  </si>
  <si>
    <t>SIND. EMPRES ASSEIO/CONS EST MG</t>
  </si>
  <si>
    <t>Data base da categoria (dia/mês/ano)</t>
  </si>
  <si>
    <t>MÓDULO 1 - COMPOSIÇÃO DA REMUNERAÇÃO</t>
  </si>
  <si>
    <t>COMPOSIÇÃO DA REMUNERAÇÃO</t>
  </si>
  <si>
    <t>%</t>
  </si>
  <si>
    <t>VALOR (R$)</t>
  </si>
  <si>
    <t>Salário Base</t>
  </si>
  <si>
    <t xml:space="preserve">Adicional Periculosidade </t>
  </si>
  <si>
    <t>Adicional Insalubridade</t>
  </si>
  <si>
    <t>Adicional Noturno</t>
  </si>
  <si>
    <t>E</t>
  </si>
  <si>
    <t>Adicional de Hora Noturna Reduzida</t>
  </si>
  <si>
    <t>TOTAL DO MÓDULO 1</t>
  </si>
  <si>
    <t>MÓDULO 2 – ENCARGOS E BENEFÍCIOS ANUAIS, MENSAIS E DIÁRIOS</t>
  </si>
  <si>
    <t>Submódulo 2.1 - 13º Salário, Férias e Adicional de Férias</t>
  </si>
  <si>
    <t>Base de cálculo: Módulo 1</t>
  </si>
  <si>
    <t xml:space="preserve">13 (Décimo terceiro) salário </t>
  </si>
  <si>
    <t>Férias e Adicional de Férias</t>
  </si>
  <si>
    <t>TOTAL SUBMÓDULO 2.1</t>
  </si>
  <si>
    <t>Submódulo 2.2 - GPS, FGTS e Outras Contribuições</t>
  </si>
  <si>
    <t>Base de cálculo: Módulo 1 + Submódulo 2.1</t>
  </si>
  <si>
    <t xml:space="preserve">INSS  </t>
  </si>
  <si>
    <t xml:space="preserve">Salário Educação </t>
  </si>
  <si>
    <t>SAT (Seguro Acidente de Trabalho)</t>
  </si>
  <si>
    <t>SESC ou SESI</t>
  </si>
  <si>
    <t xml:space="preserve">SENAI - SENAC </t>
  </si>
  <si>
    <t>F</t>
  </si>
  <si>
    <t xml:space="preserve">SEBRAE </t>
  </si>
  <si>
    <t>G</t>
  </si>
  <si>
    <t xml:space="preserve">INCRA </t>
  </si>
  <si>
    <t>H</t>
  </si>
  <si>
    <t xml:space="preserve">FGTS </t>
  </si>
  <si>
    <t>TOTAL SUBMÓDULO 2.2</t>
  </si>
  <si>
    <t>Submódulo 2.3 - Benefícios Mensais e Diários</t>
  </si>
  <si>
    <t xml:space="preserve">Transporte </t>
  </si>
  <si>
    <t xml:space="preserve">Auxílio-Refeição/Alimentação </t>
  </si>
  <si>
    <t>Cesta Básica</t>
  </si>
  <si>
    <t>Seguro de Vida em Grupo</t>
  </si>
  <si>
    <t>Assitência Médica</t>
  </si>
  <si>
    <t>Assistência Odontológica</t>
  </si>
  <si>
    <t>TOTAL SUBMÓDULO 2.3</t>
  </si>
  <si>
    <t>QUADRO-RESUMO DO MÓDULO 2 - ENCARGOS, BENEFÍCIOS ANUAIS, MENSAIS E DIÁRIOS</t>
  </si>
  <si>
    <t>Módulo 2 - Encargos, Benefícios Anuais, Mensais e Diários</t>
  </si>
  <si>
    <t>2.1</t>
  </si>
  <si>
    <t>13º Salário, Férias e Adicional de Férias</t>
  </si>
  <si>
    <t>2.2</t>
  </si>
  <si>
    <t>GPS, FGTS e Outras Contribuições</t>
  </si>
  <si>
    <t>2.3</t>
  </si>
  <si>
    <t>Benefícios Mensais e Diários</t>
  </si>
  <si>
    <t>TOTAL DO MÓDULO 2</t>
  </si>
  <si>
    <t>MÓDULO 3 – PROVISÃO PARA RESCISÃO</t>
  </si>
  <si>
    <t>PROVISÃO PARA RESCISÃO</t>
  </si>
  <si>
    <t>Aviso Prévio Indenizado</t>
  </si>
  <si>
    <t>Incidência do FGTS sobre Aviso Prévio Indenizado</t>
  </si>
  <si>
    <t xml:space="preserve">Aviso Prévio Trabalhado </t>
  </si>
  <si>
    <t>*A partir do segundo ano: 0,21%</t>
  </si>
  <si>
    <t xml:space="preserve">Incidência do Submódulo 2.2 sobre o Aviso Prévio Trabalhado </t>
  </si>
  <si>
    <t>Multa sobre FGTS incidente sobre Aviso Prévio Trabalhado e Aviso Prévio Indenizado</t>
  </si>
  <si>
    <t>TOTAL DO MÓDULO 3</t>
  </si>
  <si>
    <t>MÓDULO 4 – CUSTO DE REPOSIÇÃO DO PROFISSIONAL AUSENTE</t>
  </si>
  <si>
    <t>Submódulo 4.1 – Substituto nas Ausências Legais</t>
  </si>
  <si>
    <t xml:space="preserve">Substituto nas Férias </t>
  </si>
  <si>
    <t>Substituto nas Ausências Legais</t>
  </si>
  <si>
    <t>Substituto na Licença Paternidade</t>
  </si>
  <si>
    <t xml:space="preserve">Substituto na Ausência por Acidente de Trabalho </t>
  </si>
  <si>
    <t>Substituto no Afastamento Maternidade</t>
  </si>
  <si>
    <t>Incidência do Submódulo 2.2</t>
  </si>
  <si>
    <t>TOTAL DO SUBMÓDULO 4.1</t>
  </si>
  <si>
    <t>Submódulo 4.2 – Intrajornada</t>
  </si>
  <si>
    <t>Intrajornada indenizada</t>
  </si>
  <si>
    <t>TOTAL SUBMÓDULO 4.2</t>
  </si>
  <si>
    <t>QUADRO RESUMO DO MÓDULO 4 – CUSTO DE REPOSIÇÃO DO PROFISSIONAL AUSENTE</t>
  </si>
  <si>
    <t>Módulo 4 – Custo de Reposição do Profissional Ausente</t>
  </si>
  <si>
    <t>4.1</t>
  </si>
  <si>
    <t>4.2</t>
  </si>
  <si>
    <t>Intrajornada</t>
  </si>
  <si>
    <t>TOTAL DO MÓDULO 4</t>
  </si>
  <si>
    <t>MÓDULO 5 – INSUMOS DIVERSOS</t>
  </si>
  <si>
    <t>INSUMOS DIVERSOS</t>
  </si>
  <si>
    <t xml:space="preserve">Uniformes </t>
  </si>
  <si>
    <t>Equipamentos</t>
  </si>
  <si>
    <t>Equipamentos de Segurança</t>
  </si>
  <si>
    <t>Outros (especificar)</t>
  </si>
  <si>
    <t>TOTAL DO MÓDULO 5</t>
  </si>
  <si>
    <t>MÓDULO 6 – CUSTOS INDIRETOS, TRIBUTOS E LUCRO</t>
  </si>
  <si>
    <t>CUSTOS INDIRETOS, TRIBUTOS E LUCRO</t>
  </si>
  <si>
    <t>Custos Indiretos</t>
  </si>
  <si>
    <t>Lucro</t>
  </si>
  <si>
    <t>TRIBUTOS</t>
  </si>
  <si>
    <t>C.1</t>
  </si>
  <si>
    <t>PIS</t>
  </si>
  <si>
    <t>C.2</t>
  </si>
  <si>
    <t>COFINS</t>
  </si>
  <si>
    <t>C.3</t>
  </si>
  <si>
    <t>ISS</t>
  </si>
  <si>
    <t>TOTAL DO MÓDULO 6</t>
  </si>
  <si>
    <t>QUADRO RESUMO DO CUSTO POR EMPREGADO</t>
  </si>
  <si>
    <t>Mão-de-Obra vinculada à execução contratual (valor por empregado)</t>
  </si>
  <si>
    <t>Subtotal (A + B + C + D + E)</t>
  </si>
  <si>
    <t>PREÇO TOTAL POR EMPREGADO</t>
  </si>
  <si>
    <t>PREÇO TOTAL POR POSTO (S)</t>
  </si>
  <si>
    <t>FATOR “K”</t>
  </si>
  <si>
    <t>Tratorista</t>
  </si>
  <si>
    <t>6410-15</t>
  </si>
  <si>
    <t>*Salário justificado</t>
  </si>
  <si>
    <t>Anexo II – TR</t>
  </si>
  <si>
    <t>Tratorista – Hora extra</t>
  </si>
  <si>
    <t>Valor da Hora Extra</t>
  </si>
  <si>
    <t>Reflexo da Hora Extra no DSR</t>
  </si>
  <si>
    <t>VALO TOTAL DO SERVIÇO (S)</t>
  </si>
  <si>
    <t>Tratorista – HE em DSR e feriados</t>
  </si>
  <si>
    <t>I</t>
  </si>
  <si>
    <t>J</t>
  </si>
  <si>
    <t>K</t>
  </si>
  <si>
    <t>Valor da Hora Extra no DSR e feriado</t>
  </si>
  <si>
    <t>L</t>
  </si>
  <si>
    <t>Reflexo da hora extra no DSR em DSR</t>
  </si>
  <si>
    <t>Capineiro</t>
  </si>
  <si>
    <t>6220-20</t>
  </si>
  <si>
    <t>Seg a sex 05 às 22 e sáb 07 às 11, respeitando 44h</t>
  </si>
  <si>
    <t>Capineiro – Hora Extra</t>
  </si>
  <si>
    <t>VALOR TOTAL DO SERVIÇO (S)</t>
  </si>
  <si>
    <t>Capineiro – HE em DSR e feriados</t>
  </si>
  <si>
    <t>2018/2019</t>
  </si>
  <si>
    <t>8621-20</t>
  </si>
  <si>
    <t>SIND INTERM IND CONST CIVIL SUL MG</t>
  </si>
  <si>
    <t>Zelador 12x36 Noturno</t>
  </si>
  <si>
    <t>5142-20</t>
  </si>
  <si>
    <t>18 às 06</t>
  </si>
  <si>
    <t>Zelador 44 horas</t>
  </si>
  <si>
    <t>Seg a sex 06 às 22 e sáb 07 às 11, respeitando 44h</t>
  </si>
  <si>
    <t>Magarefe</t>
  </si>
  <si>
    <t>8485-20</t>
  </si>
  <si>
    <t>SIND INT IND ALIM PANIF CONF MASSAS ALIM S MINAS</t>
  </si>
  <si>
    <t>CCT - CLÁUSULA DÉCIMA SEGUNDA</t>
  </si>
  <si>
    <t>CCT - CLÁUSULA DÉCIMA TERCEIRA</t>
  </si>
  <si>
    <t>2019/2021</t>
  </si>
  <si>
    <t>Motorista</t>
  </si>
  <si>
    <t>Motorista – Ad Noturno</t>
  </si>
  <si>
    <t>Reflexo do Adicional Noturno sobre DSR</t>
  </si>
  <si>
    <t>Motorista – Ad. Not. s/ HE</t>
  </si>
  <si>
    <t>Valor do Adicional Noturno sobre Hora Extra</t>
  </si>
  <si>
    <t>Reflexo do Adicional noturno sobre a Hora Extra em DSR</t>
  </si>
  <si>
    <t>Motorista – HE em DSR e feriados</t>
  </si>
  <si>
    <t>Motorista – Ad. Not. s/ HE em DSR</t>
  </si>
  <si>
    <t>M</t>
  </si>
  <si>
    <t>Valor do Adicional Noturno sobre a Hora Extra em DSR ou feriado</t>
  </si>
  <si>
    <t>N</t>
  </si>
  <si>
    <t>Reflexo do Adicional Noturno sobre a Hora Extra em DSR ou feriado</t>
  </si>
  <si>
    <t>Atendente de Enfermagem Diurno</t>
  </si>
  <si>
    <t>5151-10</t>
  </si>
  <si>
    <t>Atendente de Enfermagem Noturno</t>
  </si>
  <si>
    <t>Seg a sex 06 às 23 e sáb 07 às 11, respeitando 44h</t>
  </si>
  <si>
    <t>*Hora noturna 60 min conf. CCT</t>
  </si>
  <si>
    <t>Aux. Conservação Alimentos – INSALUBRE</t>
  </si>
  <si>
    <t>Aux. Conservação Alimentos</t>
  </si>
  <si>
    <t>8482-10</t>
  </si>
  <si>
    <t>2019/2020</t>
  </si>
  <si>
    <t>Lavador de Roupa</t>
  </si>
  <si>
    <t>5164-05</t>
  </si>
  <si>
    <t>FECOMÉRCIO/MG</t>
  </si>
  <si>
    <t>Operador de Copiadora Diurno</t>
  </si>
  <si>
    <t>4151-30</t>
  </si>
  <si>
    <t>SIND EMPRES ASSEIO CONS EST MG</t>
  </si>
  <si>
    <t>Operador de Copiadora Noturno</t>
  </si>
  <si>
    <t>Laboratorista</t>
  </si>
  <si>
    <t>3011-10</t>
  </si>
  <si>
    <t>SIND. NAC EMPR ARQUIT E ENG CONS</t>
  </si>
  <si>
    <t>Aux. Laboratório</t>
  </si>
  <si>
    <t>8181-10</t>
  </si>
  <si>
    <t>Técnico em Redes</t>
  </si>
  <si>
    <t>3133-10</t>
  </si>
  <si>
    <t>SINDINFOR/MG</t>
  </si>
  <si>
    <t>Vigia 12x36 Diurno</t>
  </si>
  <si>
    <t>5174-20</t>
  </si>
  <si>
    <t>06 às 18 horas</t>
  </si>
  <si>
    <t>Vigia 12x36 Noturno</t>
  </si>
  <si>
    <t>18 às 06 horas</t>
  </si>
  <si>
    <t>4101-05</t>
  </si>
  <si>
    <t>Pessoal da Adm TCO</t>
  </si>
  <si>
    <t>Despesas com viagens</t>
  </si>
  <si>
    <t>Diária</t>
  </si>
  <si>
    <t>Quantidade</t>
  </si>
  <si>
    <t>Valor máximo</t>
  </si>
  <si>
    <t>Adiantamento de despesa de viagem</t>
  </si>
  <si>
    <t>*Retenção conf. IN 1234/2012</t>
  </si>
  <si>
    <t>PREÇO TOTAL</t>
  </si>
  <si>
    <t>PREÇO TOTAL DA HORA</t>
  </si>
  <si>
    <t>PREÇO TOTAL  DA HORA</t>
  </si>
  <si>
    <t>Torrador de café</t>
  </si>
  <si>
    <t>8416-10</t>
  </si>
  <si>
    <t>Caldeireiro</t>
  </si>
  <si>
    <t>CCT - CLÁUSULA DÉCIMA PRIMEIRA</t>
  </si>
  <si>
    <t>2020/2022</t>
  </si>
  <si>
    <t>SIND INST BENEF RELIG E FILANT DO EST MG</t>
  </si>
  <si>
    <t>CCT - CLAUSULA DÉCIMA QUARTA</t>
  </si>
  <si>
    <t>Queijeiro</t>
  </si>
  <si>
    <t>Respirador tipo PFF3</t>
  </si>
  <si>
    <t>TORRADOR DE CAFÉ</t>
  </si>
  <si>
    <t>Avental de couro para calor</t>
  </si>
  <si>
    <t>Luva para alta temperatura</t>
  </si>
  <si>
    <t>Luva de Látex Nitrílico cano longo (par)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</si>
</sst>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R$-416]\ #,##0.00;[Red]\-[$R$-416]\ #,##0.00"/>
    <numFmt numFmtId="165" formatCode="&quot; R$ &quot;#,##0.00\ ;&quot; R$ (&quot;#,##0.00\);&quot; R$ -&quot;#\ ;@\ "/>
    <numFmt numFmtId="166" formatCode="d/m/yyyy"/>
    <numFmt numFmtId="167" formatCode="&quot;R$ &quot;#,##0.00\ ;[Red]&quot;(R$ &quot;#,##0.00\)"/>
    <numFmt numFmtId="168" formatCode="* #,##0.00\ ;\-* #,##0.00\ ;* \-#\ ;@\ "/>
    <numFmt numFmtId="169" formatCode="* #,##0.00\ ;* \(#,##0.00\);* \-#\ ;@\ "/>
  </numFmts>
  <fonts count="15" x14ac:knownFonts="1">
    <font>
      <sz val="10"/>
      <color rgb="FF000000"/>
      <name val="Arial"/>
      <charset val="1"/>
    </font>
    <font>
      <b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000000"/>
      <name val="Arial"/>
      <family val="2"/>
    </font>
    <font>
      <sz val="10"/>
      <color rgb="FFFFFFFF"/>
      <name val="Times New Roman"/>
      <family val="1"/>
    </font>
    <font>
      <sz val="10"/>
      <color rgb="FF0000FF"/>
      <name val="Times New Roman"/>
      <family val="1"/>
    </font>
    <font>
      <sz val="9"/>
      <color rgb="FF000000"/>
      <name val="Times New Roman"/>
      <family val="1"/>
    </font>
    <font>
      <sz val="10"/>
      <name val="Times New Roman"/>
      <family val="1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  <charset val="1"/>
    </font>
    <font>
      <b/>
      <sz val="10"/>
      <color rgb="FF000000"/>
      <name val="Times New Roman"/>
      <family val="1"/>
      <charset val="1"/>
    </font>
  </fonts>
  <fills count="14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6699CC"/>
        <bgColor rgb="FF808080"/>
      </patternFill>
    </fill>
    <fill>
      <patternFill patternType="solid">
        <fgColor rgb="FFB2B2B2"/>
        <bgColor rgb="FFB7B3CA"/>
      </patternFill>
    </fill>
    <fill>
      <patternFill patternType="solid">
        <fgColor rgb="FFDDDDDD"/>
        <bgColor rgb="FFCCCCCC"/>
      </patternFill>
    </fill>
    <fill>
      <patternFill patternType="solid">
        <fgColor rgb="FF000000"/>
        <bgColor rgb="FF003300"/>
      </patternFill>
    </fill>
    <fill>
      <patternFill patternType="solid">
        <fgColor rgb="FFCCCCCC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B7B3CA"/>
      </patternFill>
    </fill>
    <fill>
      <patternFill patternType="solid">
        <fgColor rgb="FFFFF200"/>
        <bgColor rgb="FFFFFF00"/>
      </patternFill>
    </fill>
    <fill>
      <patternFill patternType="solid">
        <fgColor rgb="FFFFFF00"/>
        <bgColor rgb="FFFFF2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CFFFF"/>
      </patternFill>
    </fill>
  </fills>
  <borders count="1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2" fillId="0" borderId="0"/>
  </cellStyleXfs>
  <cellXfs count="147">
    <xf numFmtId="0" fontId="0" fillId="0" borderId="0" xfId="0"/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4" fontId="6" fillId="3" borderId="11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1" fontId="0" fillId="0" borderId="11" xfId="0" applyNumberFormat="1" applyFont="1" applyBorder="1" applyAlignment="1">
      <alignment horizontal="center" vertical="center"/>
    </xf>
    <xf numFmtId="164" fontId="0" fillId="0" borderId="11" xfId="0" applyNumberFormat="1" applyFont="1" applyBorder="1" applyAlignment="1">
      <alignment horizontal="center" vertical="center"/>
    </xf>
    <xf numFmtId="164" fontId="0" fillId="0" borderId="12" xfId="0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12" xfId="0" applyFont="1" applyBorder="1" applyAlignment="1">
      <alignment vertical="center"/>
    </xf>
    <xf numFmtId="1" fontId="0" fillId="0" borderId="12" xfId="0" applyNumberFormat="1" applyFont="1" applyBorder="1" applyAlignment="1">
      <alignment horizontal="center" vertical="center"/>
    </xf>
    <xf numFmtId="164" fontId="6" fillId="5" borderId="12" xfId="0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left" wrapText="1"/>
    </xf>
    <xf numFmtId="0" fontId="0" fillId="0" borderId="11" xfId="0" applyFont="1" applyBorder="1" applyAlignment="1">
      <alignment vertical="center" wrapText="1"/>
    </xf>
    <xf numFmtId="164" fontId="6" fillId="7" borderId="11" xfId="0" applyNumberFormat="1" applyFont="1" applyFill="1" applyBorder="1" applyAlignment="1">
      <alignment horizontal="center" vertical="center"/>
    </xf>
    <xf numFmtId="0" fontId="4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/>
    <xf numFmtId="0" fontId="3" fillId="8" borderId="0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166" fontId="3" fillId="0" borderId="11" xfId="0" applyNumberFormat="1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0" fontId="3" fillId="0" borderId="11" xfId="0" applyNumberFormat="1" applyFont="1" applyBorder="1" applyAlignment="1">
      <alignment horizontal="center"/>
    </xf>
    <xf numFmtId="168" fontId="3" fillId="0" borderId="0" xfId="0" applyNumberFormat="1" applyFont="1" applyAlignment="1">
      <alignment horizontal="center" vertical="center"/>
    </xf>
    <xf numFmtId="164" fontId="1" fillId="3" borderId="11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0" fontId="1" fillId="0" borderId="11" xfId="0" applyNumberFormat="1" applyFont="1" applyBorder="1" applyAlignment="1">
      <alignment horizont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10" fontId="1" fillId="0" borderId="15" xfId="0" applyNumberFormat="1" applyFont="1" applyBorder="1" applyAlignment="1">
      <alignment horizontal="center"/>
    </xf>
    <xf numFmtId="169" fontId="1" fillId="0" borderId="15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0" fontId="8" fillId="8" borderId="0" xfId="0" applyFont="1" applyFill="1" applyBorder="1" applyAlignment="1">
      <alignment horizontal="center" vertical="center"/>
    </xf>
    <xf numFmtId="169" fontId="0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left" vertical="center"/>
    </xf>
    <xf numFmtId="0" fontId="0" fillId="0" borderId="0" xfId="0" applyFont="1" applyAlignment="1">
      <alignment wrapText="1"/>
    </xf>
    <xf numFmtId="0" fontId="1" fillId="8" borderId="0" xfId="0" applyFont="1" applyFill="1" applyBorder="1" applyAlignment="1">
      <alignment horizontal="center"/>
    </xf>
    <xf numFmtId="10" fontId="3" fillId="10" borderId="0" xfId="0" applyNumberFormat="1" applyFont="1" applyFill="1" applyBorder="1" applyAlignment="1">
      <alignment horizontal="left" vertical="center"/>
    </xf>
    <xf numFmtId="10" fontId="3" fillId="0" borderId="0" xfId="0" applyNumberFormat="1" applyFont="1" applyAlignment="1">
      <alignment horizontal="left" vertical="center"/>
    </xf>
    <xf numFmtId="164" fontId="1" fillId="3" borderId="0" xfId="0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4" fontId="1" fillId="0" borderId="16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169" fontId="3" fillId="0" borderId="11" xfId="0" applyNumberFormat="1" applyFont="1" applyBorder="1" applyAlignment="1"/>
    <xf numFmtId="0" fontId="1" fillId="8" borderId="11" xfId="0" applyFont="1" applyFill="1" applyBorder="1" applyAlignment="1">
      <alignment horizontal="center"/>
    </xf>
    <xf numFmtId="169" fontId="3" fillId="0" borderId="11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0" fontId="3" fillId="3" borderId="11" xfId="0" applyNumberFormat="1" applyFont="1" applyFill="1" applyBorder="1" applyAlignment="1">
      <alignment horizontal="center"/>
    </xf>
    <xf numFmtId="10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0" fillId="11" borderId="0" xfId="0" applyFont="1" applyFill="1" applyBorder="1" applyAlignment="1">
      <alignment horizontal="left" vertical="center"/>
    </xf>
    <xf numFmtId="9" fontId="3" fillId="0" borderId="11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164" fontId="3" fillId="8" borderId="11" xfId="0" applyNumberFormat="1" applyFont="1" applyFill="1" applyBorder="1" applyAlignment="1">
      <alignment horizontal="center"/>
    </xf>
    <xf numFmtId="0" fontId="3" fillId="11" borderId="0" xfId="0" applyFont="1" applyFill="1" applyBorder="1" applyAlignment="1">
      <alignment horizontal="left" vertical="center"/>
    </xf>
    <xf numFmtId="164" fontId="10" fillId="0" borderId="11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 wrapText="1"/>
    </xf>
    <xf numFmtId="167" fontId="3" fillId="0" borderId="11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10" fontId="3" fillId="8" borderId="11" xfId="0" applyNumberFormat="1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/>
    </xf>
    <xf numFmtId="164" fontId="3" fillId="11" borderId="11" xfId="0" applyNumberFormat="1" applyFont="1" applyFill="1" applyBorder="1" applyAlignment="1">
      <alignment horizontal="center"/>
    </xf>
    <xf numFmtId="10" fontId="3" fillId="8" borderId="0" xfId="0" applyNumberFormat="1" applyFont="1" applyFill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/>
    </xf>
    <xf numFmtId="167" fontId="3" fillId="12" borderId="11" xfId="0" applyNumberFormat="1" applyFont="1" applyFill="1" applyBorder="1" applyAlignment="1">
      <alignment horizontal="center"/>
    </xf>
    <xf numFmtId="167" fontId="10" fillId="13" borderId="11" xfId="0" applyNumberFormat="1" applyFont="1" applyFill="1" applyBorder="1" applyAlignment="1">
      <alignment horizontal="center"/>
    </xf>
    <xf numFmtId="167" fontId="3" fillId="13" borderId="11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164" fontId="13" fillId="0" borderId="11" xfId="0" applyNumberFormat="1" applyFont="1" applyBorder="1" applyAlignment="1">
      <alignment horizontal="center"/>
    </xf>
    <xf numFmtId="10" fontId="13" fillId="0" borderId="11" xfId="0" applyNumberFormat="1" applyFont="1" applyBorder="1" applyAlignment="1">
      <alignment horizontal="center"/>
    </xf>
    <xf numFmtId="10" fontId="13" fillId="8" borderId="11" xfId="0" applyNumberFormat="1" applyFont="1" applyFill="1" applyBorder="1" applyAlignment="1">
      <alignment horizontal="center"/>
    </xf>
    <xf numFmtId="10" fontId="13" fillId="3" borderId="11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164" fontId="0" fillId="2" borderId="11" xfId="0" applyNumberFormat="1" applyFont="1" applyFill="1" applyBorder="1" applyAlignment="1" applyProtection="1">
      <alignment vertical="center"/>
      <protection locked="0"/>
    </xf>
    <xf numFmtId="166" fontId="3" fillId="2" borderId="11" xfId="0" applyNumberFormat="1" applyFont="1" applyFill="1" applyBorder="1" applyAlignment="1" applyProtection="1">
      <alignment horizontal="center"/>
      <protection locked="0"/>
    </xf>
    <xf numFmtId="10" fontId="3" fillId="2" borderId="11" xfId="0" applyNumberFormat="1" applyFont="1" applyFill="1" applyBorder="1" applyAlignment="1" applyProtection="1">
      <alignment horizontal="center"/>
      <protection locked="0"/>
    </xf>
    <xf numFmtId="164" fontId="3" fillId="2" borderId="11" xfId="0" applyNumberFormat="1" applyFont="1" applyFill="1" applyBorder="1" applyAlignment="1" applyProtection="1">
      <alignment horizontal="center"/>
      <protection locked="0"/>
    </xf>
    <xf numFmtId="10" fontId="13" fillId="2" borderId="11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164" fontId="1" fillId="4" borderId="9" xfId="0" applyNumberFormat="1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164" fontId="1" fillId="4" borderId="1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vertical="center"/>
    </xf>
    <xf numFmtId="0" fontId="5" fillId="0" borderId="1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9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0" fillId="0" borderId="18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11" borderId="11" xfId="0" applyFont="1" applyFill="1" applyBorder="1" applyAlignment="1">
      <alignment horizontal="center"/>
    </xf>
  </cellXfs>
  <cellStyles count="2">
    <cellStyle name="Excel Built-in Normal" xfId="1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ACB20C"/>
      <rgbColor rgb="FF800080"/>
      <rgbColor rgb="FF158466"/>
      <rgbColor rgb="FFC0C0C0"/>
      <rgbColor rgb="FF808080"/>
      <rgbColor rgb="FF6699CC"/>
      <rgbColor rgb="FF993366"/>
      <rgbColor rgb="FFFFFFCC"/>
      <rgbColor rgb="FFDDDDDD"/>
      <rgbColor rgb="FF660066"/>
      <rgbColor rgb="FFFF8080"/>
      <rgbColor rgb="FF2A6099"/>
      <rgbColor rgb="FFCCCCCC"/>
      <rgbColor rgb="FF000080"/>
      <rgbColor rgb="FFFF00FF"/>
      <rgbColor rgb="FFFFF200"/>
      <rgbColor rgb="FF00FFFF"/>
      <rgbColor rgb="FFBF0041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B7B3CA"/>
      <rgbColor rgb="FFFFCC99"/>
      <rgbColor rgb="FF3366FF"/>
      <rgbColor rgb="FF33CCCC"/>
      <rgbColor rgb="FF81D41A"/>
      <rgbColor rgb="FFFFCC00"/>
      <rgbColor rgb="FFFF8000"/>
      <rgbColor rgb="FFFF6600"/>
      <rgbColor rgb="FF666666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983"/>
  <sheetViews>
    <sheetView showGridLines="0" topLeftCell="A31" workbookViewId="0">
      <selection activeCell="A3" sqref="A3:H4"/>
    </sheetView>
  </sheetViews>
  <sheetFormatPr defaultRowHeight="12.75" x14ac:dyDescent="0.2"/>
  <cols>
    <col min="1" max="1" width="38.140625" customWidth="1"/>
    <col min="2" max="2" width="12.5703125" customWidth="1"/>
    <col min="3" max="3" width="11.7109375" customWidth="1"/>
    <col min="4" max="4" width="15.28515625" customWidth="1"/>
    <col min="5" max="5" width="10.28515625" customWidth="1"/>
    <col min="6" max="6" width="12.5703125" customWidth="1"/>
    <col min="7" max="7" width="10.140625" customWidth="1"/>
    <col min="8" max="8" width="15.140625" customWidth="1"/>
    <col min="9" max="26" width="10.85546875" customWidth="1"/>
    <col min="27" max="1025" width="14.42578125" customWidth="1"/>
  </cols>
  <sheetData>
    <row r="1" spans="1:26" ht="14.25" customHeight="1" x14ac:dyDescent="0.2">
      <c r="A1" s="116" t="s">
        <v>0</v>
      </c>
      <c r="B1" s="116"/>
      <c r="C1" s="116"/>
      <c r="D1" s="116"/>
      <c r="E1" s="116"/>
      <c r="F1" s="116"/>
      <c r="G1" s="116"/>
      <c r="H1" s="11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16"/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17" t="s">
        <v>1</v>
      </c>
      <c r="B3" s="117"/>
      <c r="C3" s="117"/>
      <c r="D3" s="117"/>
      <c r="E3" s="117"/>
      <c r="F3" s="117"/>
      <c r="G3" s="117"/>
      <c r="H3" s="11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17"/>
      <c r="B4" s="117"/>
      <c r="C4" s="117"/>
      <c r="D4" s="117"/>
      <c r="E4" s="117"/>
      <c r="F4" s="117"/>
      <c r="G4" s="117"/>
      <c r="H4" s="11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">
      <c r="A5" s="2"/>
      <c r="B5" s="2"/>
      <c r="C5" s="2"/>
      <c r="D5" s="2"/>
      <c r="E5" s="2"/>
      <c r="F5" s="2"/>
      <c r="G5" s="2"/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3"/>
      <c r="B6" s="3"/>
      <c r="C6" s="3"/>
      <c r="D6" s="3"/>
      <c r="E6" s="3"/>
      <c r="F6" s="3"/>
      <c r="G6" s="3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18" t="s">
        <v>2</v>
      </c>
      <c r="B7" s="118"/>
      <c r="C7" s="118"/>
      <c r="D7" s="118"/>
      <c r="E7" s="118"/>
      <c r="F7" s="118"/>
      <c r="G7" s="118"/>
      <c r="H7" s="11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8" customHeight="1" x14ac:dyDescent="0.2">
      <c r="A8" s="4" t="s">
        <v>3</v>
      </c>
      <c r="B8" s="5" t="s">
        <v>4</v>
      </c>
      <c r="C8" s="5" t="s">
        <v>5</v>
      </c>
      <c r="D8" s="5" t="s">
        <v>6</v>
      </c>
      <c r="E8" s="5" t="s">
        <v>7</v>
      </c>
      <c r="F8" s="5" t="s">
        <v>8</v>
      </c>
      <c r="G8" s="5" t="s">
        <v>9</v>
      </c>
      <c r="H8" s="6" t="s">
        <v>10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7" t="str">
        <f>'Pessoal da Adm'!B10</f>
        <v>Pessoal da Administração</v>
      </c>
      <c r="B9" s="8">
        <f>'Pessoal da Adm'!J131</f>
        <v>3320.2776135258873</v>
      </c>
      <c r="C9" s="9">
        <v>1</v>
      </c>
      <c r="D9" s="8">
        <f t="shared" ref="D9:D42" si="0">B9*C9</f>
        <v>3320.2776135258873</v>
      </c>
      <c r="E9" s="9">
        <f>'Pessoal da Adm'!F10</f>
        <v>3</v>
      </c>
      <c r="F9" s="8">
        <f t="shared" ref="F9:F42" si="1">D9*E9</f>
        <v>9960.8328405776629</v>
      </c>
      <c r="G9" s="9">
        <v>12</v>
      </c>
      <c r="H9" s="10">
        <f t="shared" ref="H9:H41" si="2">F9*G9</f>
        <v>119529.99408693195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7" t="str">
        <f>'Pessoal da Adm TCO'!B10</f>
        <v>Pessoal da Adm TCO</v>
      </c>
      <c r="B10" s="8">
        <f>'Pessoal da Adm TCO'!J131</f>
        <v>3368.5250362062998</v>
      </c>
      <c r="C10" s="9">
        <v>1</v>
      </c>
      <c r="D10" s="8">
        <f t="shared" si="0"/>
        <v>3368.5250362062998</v>
      </c>
      <c r="E10" s="9">
        <f>'Pessoal da Adm TCO'!F10</f>
        <v>1</v>
      </c>
      <c r="F10" s="8">
        <f t="shared" si="1"/>
        <v>3368.5250362062998</v>
      </c>
      <c r="G10" s="9">
        <v>12</v>
      </c>
      <c r="H10" s="10">
        <f t="shared" si="2"/>
        <v>40422.300434475597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" t="str">
        <f>Tratorista!B10</f>
        <v>Tratorista</v>
      </c>
      <c r="B11" s="8">
        <f>Tratorista!J131</f>
        <v>4457.7364081986198</v>
      </c>
      <c r="C11" s="9">
        <v>1</v>
      </c>
      <c r="D11" s="8">
        <f t="shared" si="0"/>
        <v>4457.7364081986198</v>
      </c>
      <c r="E11" s="9">
        <f>Tratorista!F10</f>
        <v>2</v>
      </c>
      <c r="F11" s="8">
        <f t="shared" si="1"/>
        <v>8915.4728163972395</v>
      </c>
      <c r="G11" s="9">
        <v>12</v>
      </c>
      <c r="H11" s="10">
        <f t="shared" si="2"/>
        <v>106985.67379676687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03" t="s">
        <v>11</v>
      </c>
      <c r="B12" s="8">
        <f>'Tratorista-HE'!J135</f>
        <v>2607.8633589432416</v>
      </c>
      <c r="C12" s="9">
        <v>1</v>
      </c>
      <c r="D12" s="8">
        <f t="shared" si="0"/>
        <v>2607.8633589432416</v>
      </c>
      <c r="E12" s="9">
        <f>E11</f>
        <v>2</v>
      </c>
      <c r="F12" s="8">
        <f>D12</f>
        <v>2607.8633589432416</v>
      </c>
      <c r="G12" s="9">
        <v>12</v>
      </c>
      <c r="H12" s="10">
        <f t="shared" si="2"/>
        <v>31294.360307318901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03" t="s">
        <v>12</v>
      </c>
      <c r="B13" s="8">
        <f>'Tratorista-HE em DSR e feriados'!J139</f>
        <v>1676.4835878920837</v>
      </c>
      <c r="C13" s="9">
        <v>1</v>
      </c>
      <c r="D13" s="8">
        <f t="shared" si="0"/>
        <v>1676.4835878920837</v>
      </c>
      <c r="E13" s="9">
        <f>E11</f>
        <v>2</v>
      </c>
      <c r="F13" s="8">
        <f>D13</f>
        <v>1676.4835878920837</v>
      </c>
      <c r="G13" s="9">
        <v>12</v>
      </c>
      <c r="H13" s="10">
        <f t="shared" si="2"/>
        <v>20117.803054705004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7" t="str">
        <f>Capineiro!B10</f>
        <v>Capineiro</v>
      </c>
      <c r="B14" s="8">
        <f>Capineiro!J131</f>
        <v>3026.3600216497634</v>
      </c>
      <c r="C14" s="9">
        <v>1</v>
      </c>
      <c r="D14" s="8">
        <f t="shared" si="0"/>
        <v>3026.3600216497634</v>
      </c>
      <c r="E14" s="9">
        <f>Capineiro!F10</f>
        <v>14</v>
      </c>
      <c r="F14" s="8">
        <f t="shared" si="1"/>
        <v>42369.040303096685</v>
      </c>
      <c r="G14" s="9">
        <v>12</v>
      </c>
      <c r="H14" s="10">
        <f t="shared" si="2"/>
        <v>508428.48363716021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7" t="s">
        <v>13</v>
      </c>
      <c r="B15" s="8">
        <f>'Capineiro-HE'!J135</f>
        <v>2646.1498626209391</v>
      </c>
      <c r="C15" s="9">
        <v>1</v>
      </c>
      <c r="D15" s="8">
        <f t="shared" si="0"/>
        <v>2646.1498626209391</v>
      </c>
      <c r="E15" s="9">
        <f>E14</f>
        <v>14</v>
      </c>
      <c r="F15" s="8">
        <f>D15</f>
        <v>2646.1498626209391</v>
      </c>
      <c r="G15" s="9">
        <v>12</v>
      </c>
      <c r="H15" s="10">
        <f t="shared" si="2"/>
        <v>31753.798351451267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7" t="s">
        <v>14</v>
      </c>
      <c r="B16" s="8">
        <f>'Capineiro-HE em DSR e feriados'!J139</f>
        <v>2551.6445103844771</v>
      </c>
      <c r="C16" s="9">
        <v>1</v>
      </c>
      <c r="D16" s="8">
        <f t="shared" si="0"/>
        <v>2551.6445103844771</v>
      </c>
      <c r="E16" s="9">
        <f>E14</f>
        <v>14</v>
      </c>
      <c r="F16" s="8">
        <f>D16</f>
        <v>2551.6445103844771</v>
      </c>
      <c r="G16" s="9">
        <v>12</v>
      </c>
      <c r="H16" s="10">
        <f t="shared" si="2"/>
        <v>30619.734124613726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7" t="str">
        <f>Caldeireiro!B10</f>
        <v>Caldeireiro</v>
      </c>
      <c r="B17" s="8">
        <f>Caldeireiro!J131</f>
        <v>3583.0339469931764</v>
      </c>
      <c r="C17" s="9">
        <v>1</v>
      </c>
      <c r="D17" s="8">
        <f t="shared" si="0"/>
        <v>3583.0339469931764</v>
      </c>
      <c r="E17" s="9">
        <f>Caldeireiro!F10</f>
        <v>1</v>
      </c>
      <c r="F17" s="8">
        <f t="shared" si="1"/>
        <v>3583.0339469931764</v>
      </c>
      <c r="G17" s="9">
        <v>12</v>
      </c>
      <c r="H17" s="10">
        <f t="shared" si="2"/>
        <v>42996.407363918115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" t="str">
        <f>'Zelador 12x36 Noturno'!B10</f>
        <v>Zelador 12x36 Noturno</v>
      </c>
      <c r="B18" s="8">
        <f>'Zelador 12x36 Noturno'!J131</f>
        <v>3670.1176861066674</v>
      </c>
      <c r="C18" s="9">
        <v>1</v>
      </c>
      <c r="D18" s="8">
        <f t="shared" si="0"/>
        <v>3670.1176861066674</v>
      </c>
      <c r="E18" s="9">
        <f>'Zelador 12x36 Noturno'!F10</f>
        <v>4</v>
      </c>
      <c r="F18" s="8">
        <f t="shared" si="1"/>
        <v>14680.47074442667</v>
      </c>
      <c r="G18" s="9">
        <v>12</v>
      </c>
      <c r="H18" s="10">
        <f t="shared" si="2"/>
        <v>176165.64893312004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">
      <c r="A19" s="7" t="str">
        <f>'Zelador 44h'!B10</f>
        <v>Zelador 44 horas</v>
      </c>
      <c r="B19" s="8">
        <f>'Zelador 44h'!J131</f>
        <v>3361.068813222932</v>
      </c>
      <c r="C19" s="9">
        <v>1</v>
      </c>
      <c r="D19" s="8">
        <f t="shared" si="0"/>
        <v>3361.068813222932</v>
      </c>
      <c r="E19" s="9">
        <f>'Zelador 44h'!F10</f>
        <v>3</v>
      </c>
      <c r="F19" s="8">
        <f t="shared" si="1"/>
        <v>10083.206439668797</v>
      </c>
      <c r="G19" s="9">
        <v>12</v>
      </c>
      <c r="H19" s="10">
        <f t="shared" si="2"/>
        <v>120998.47727602556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7" t="str">
        <f>Magarefe!B10</f>
        <v>Magarefe</v>
      </c>
      <c r="B20" s="8">
        <f>Magarefe!J131</f>
        <v>4157.4556614296316</v>
      </c>
      <c r="C20" s="9">
        <v>1</v>
      </c>
      <c r="D20" s="8">
        <f t="shared" si="0"/>
        <v>4157.4556614296316</v>
      </c>
      <c r="E20" s="9">
        <f>Magarefe!F10</f>
        <v>2</v>
      </c>
      <c r="F20" s="8">
        <f t="shared" si="1"/>
        <v>8314.9113228592632</v>
      </c>
      <c r="G20" s="9">
        <v>12</v>
      </c>
      <c r="H20" s="10">
        <f t="shared" si="2"/>
        <v>99778.935874311166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7" t="str">
        <f>Motorista!B10</f>
        <v>Motorista</v>
      </c>
      <c r="B21" s="8">
        <f>Motorista!J131</f>
        <v>5226.4817532147199</v>
      </c>
      <c r="C21" s="9">
        <v>1</v>
      </c>
      <c r="D21" s="8">
        <f t="shared" si="0"/>
        <v>5226.4817532147199</v>
      </c>
      <c r="E21" s="9">
        <f>Motorista!F10</f>
        <v>2</v>
      </c>
      <c r="F21" s="8">
        <f t="shared" si="1"/>
        <v>10452.96350642944</v>
      </c>
      <c r="G21" s="9">
        <v>12</v>
      </c>
      <c r="H21" s="10">
        <f t="shared" si="2"/>
        <v>125435.56207715327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7" t="s">
        <v>15</v>
      </c>
      <c r="B22" s="8">
        <f>'Motorista-AN'!J133</f>
        <v>249.17149134064056</v>
      </c>
      <c r="C22" s="9">
        <v>1</v>
      </c>
      <c r="D22" s="8">
        <f t="shared" si="0"/>
        <v>249.17149134064056</v>
      </c>
      <c r="E22" s="9">
        <f>E21</f>
        <v>2</v>
      </c>
      <c r="F22" s="8">
        <f>D22</f>
        <v>249.17149134064056</v>
      </c>
      <c r="G22" s="9">
        <v>12</v>
      </c>
      <c r="H22" s="10">
        <f t="shared" si="2"/>
        <v>2990.0578960876865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7" t="s">
        <v>16</v>
      </c>
      <c r="B23" s="8">
        <f>'Motorista-HE'!J135</f>
        <v>3551.6530918848612</v>
      </c>
      <c r="C23" s="9">
        <v>1</v>
      </c>
      <c r="D23" s="8">
        <f t="shared" si="0"/>
        <v>3551.6530918848612</v>
      </c>
      <c r="E23" s="9">
        <f>E21</f>
        <v>2</v>
      </c>
      <c r="F23" s="8">
        <f>D23</f>
        <v>3551.6530918848612</v>
      </c>
      <c r="G23" s="9">
        <v>12</v>
      </c>
      <c r="H23" s="10">
        <f t="shared" si="2"/>
        <v>42619.83710261833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7" t="s">
        <v>17</v>
      </c>
      <c r="B24" s="8">
        <f>'Motorista-AN sobre HE'!J137</f>
        <v>398.67438614502487</v>
      </c>
      <c r="C24" s="9">
        <v>1</v>
      </c>
      <c r="D24" s="8">
        <f t="shared" si="0"/>
        <v>398.67438614502487</v>
      </c>
      <c r="E24" s="9">
        <f>E21</f>
        <v>2</v>
      </c>
      <c r="F24" s="8">
        <f>D24</f>
        <v>398.67438614502487</v>
      </c>
      <c r="G24" s="9">
        <v>12</v>
      </c>
      <c r="H24" s="10">
        <f t="shared" si="2"/>
        <v>4784.092633740298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" t="s">
        <v>18</v>
      </c>
      <c r="B25" s="8">
        <f>'Motorista-HE em DSR e feriados'!J139</f>
        <v>2156.360805787237</v>
      </c>
      <c r="C25" s="9">
        <v>1</v>
      </c>
      <c r="D25" s="8">
        <f t="shared" si="0"/>
        <v>2156.360805787237</v>
      </c>
      <c r="E25" s="9">
        <f>E21</f>
        <v>2</v>
      </c>
      <c r="F25" s="8">
        <f>D25</f>
        <v>2156.360805787237</v>
      </c>
      <c r="G25" s="9">
        <v>12</v>
      </c>
      <c r="H25" s="10">
        <f t="shared" si="2"/>
        <v>25876.329669446844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">
      <c r="A26" s="7" t="s">
        <v>19</v>
      </c>
      <c r="B26" s="8">
        <f>'Motorista-AN sobre HE em DSR'!J141</f>
        <v>498.34298268128111</v>
      </c>
      <c r="C26" s="9">
        <v>1</v>
      </c>
      <c r="D26" s="8">
        <f t="shared" si="0"/>
        <v>498.34298268128111</v>
      </c>
      <c r="E26" s="9">
        <f>E21</f>
        <v>2</v>
      </c>
      <c r="F26" s="8">
        <f>D26</f>
        <v>498.34298268128111</v>
      </c>
      <c r="G26" s="9">
        <v>12</v>
      </c>
      <c r="H26" s="10">
        <f t="shared" si="2"/>
        <v>5980.1157921753729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7" t="str">
        <f>'Atend Enfermagem Diurno'!B10</f>
        <v>Atendente de Enfermagem Diurno</v>
      </c>
      <c r="B27" s="8">
        <f>'Atend Enfermagem Diurno'!J131</f>
        <v>2953.0487000021008</v>
      </c>
      <c r="C27" s="9">
        <v>1</v>
      </c>
      <c r="D27" s="8">
        <f t="shared" si="0"/>
        <v>2953.0487000021008</v>
      </c>
      <c r="E27" s="9">
        <f>'Atend Enfermagem Diurno'!F10</f>
        <v>1</v>
      </c>
      <c r="F27" s="8">
        <f t="shared" si="1"/>
        <v>2953.0487000021008</v>
      </c>
      <c r="G27" s="9">
        <v>12</v>
      </c>
      <c r="H27" s="10">
        <f t="shared" si="2"/>
        <v>35436.584400025211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7" t="str">
        <f>'Atend Enfermagem Noturno'!B10</f>
        <v>Atendente de Enfermagem Noturno</v>
      </c>
      <c r="B28" s="8">
        <f>'Atend Enfermagem Noturno'!J131</f>
        <v>3102.9960992653691</v>
      </c>
      <c r="C28" s="9">
        <v>1</v>
      </c>
      <c r="D28" s="8">
        <f t="shared" si="0"/>
        <v>3102.9960992653691</v>
      </c>
      <c r="E28" s="9">
        <f>'Atend Enfermagem Noturno'!F10</f>
        <v>1</v>
      </c>
      <c r="F28" s="8">
        <f t="shared" si="1"/>
        <v>3102.9960992653691</v>
      </c>
      <c r="G28" s="9">
        <v>12</v>
      </c>
      <c r="H28" s="10">
        <f t="shared" si="2"/>
        <v>37235.953191184431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7" t="str">
        <f>'Aux Conserv Alimentos INSALUBRE'!B10</f>
        <v>Aux. Conservação Alimentos – INSALUBRE</v>
      </c>
      <c r="B29" s="8">
        <f>'Aux Conserv Alimentos INSALUBRE'!J131</f>
        <v>2698.4364355411576</v>
      </c>
      <c r="C29" s="9">
        <v>1</v>
      </c>
      <c r="D29" s="8">
        <f t="shared" si="0"/>
        <v>2698.4364355411576</v>
      </c>
      <c r="E29" s="9">
        <f>'Aux Conserv Alimentos INSALUBRE'!F10</f>
        <v>1</v>
      </c>
      <c r="F29" s="8">
        <f t="shared" si="1"/>
        <v>2698.4364355411576</v>
      </c>
      <c r="G29" s="9">
        <v>12</v>
      </c>
      <c r="H29" s="10">
        <f t="shared" si="2"/>
        <v>32381.237226493889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7" t="str">
        <f>'Aux Conserv Alimentos'!B10</f>
        <v>Aux. Conservação Alimentos</v>
      </c>
      <c r="B30" s="8">
        <f>'Aux Conserv Alimentos'!J131</f>
        <v>2313.6923761519797</v>
      </c>
      <c r="C30" s="9">
        <v>1</v>
      </c>
      <c r="D30" s="8">
        <f t="shared" si="0"/>
        <v>2313.6923761519797</v>
      </c>
      <c r="E30" s="9">
        <f>'Aux Conserv Alimentos'!F10</f>
        <v>1</v>
      </c>
      <c r="F30" s="8">
        <f t="shared" si="1"/>
        <v>2313.6923761519797</v>
      </c>
      <c r="G30" s="9">
        <v>12</v>
      </c>
      <c r="H30" s="10">
        <f t="shared" si="2"/>
        <v>27764.308513823758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7" t="str">
        <f>Queijeiro!B10</f>
        <v>Queijeiro</v>
      </c>
      <c r="B31" s="8">
        <f>Queijeiro!J131</f>
        <v>3960.1857965124395</v>
      </c>
      <c r="C31" s="9">
        <v>1</v>
      </c>
      <c r="D31" s="8">
        <f t="shared" si="0"/>
        <v>3960.1857965124395</v>
      </c>
      <c r="E31" s="9">
        <f>Queijeiro!F10</f>
        <v>1</v>
      </c>
      <c r="F31" s="8">
        <f t="shared" si="1"/>
        <v>3960.1857965124395</v>
      </c>
      <c r="G31" s="9">
        <v>12</v>
      </c>
      <c r="H31" s="10">
        <f t="shared" si="2"/>
        <v>47522.229558149273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7" t="str">
        <f>'Lavador de roupa'!B10</f>
        <v>Lavador de Roupa</v>
      </c>
      <c r="B32" s="8">
        <f>'Lavador de roupa'!J131</f>
        <v>2395.6422285677245</v>
      </c>
      <c r="C32" s="9">
        <v>1</v>
      </c>
      <c r="D32" s="8">
        <f t="shared" si="0"/>
        <v>2395.6422285677245</v>
      </c>
      <c r="E32" s="9">
        <f>'Lavador de roupa'!F10</f>
        <v>1</v>
      </c>
      <c r="F32" s="8">
        <f t="shared" si="1"/>
        <v>2395.6422285677245</v>
      </c>
      <c r="G32" s="9">
        <v>12</v>
      </c>
      <c r="H32" s="10">
        <f t="shared" si="2"/>
        <v>28747.706742812694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7" t="str">
        <f>'Operador de copiadora Diurno'!B10</f>
        <v>Operador de Copiadora Diurno</v>
      </c>
      <c r="B33" s="8">
        <f>'Operador de copiadora Diurno'!J131</f>
        <v>2677.2986954975308</v>
      </c>
      <c r="C33" s="9">
        <v>1</v>
      </c>
      <c r="D33" s="8">
        <f t="shared" si="0"/>
        <v>2677.2986954975308</v>
      </c>
      <c r="E33" s="9">
        <f>'Operador de copiadora Diurno'!F10</f>
        <v>1</v>
      </c>
      <c r="F33" s="8">
        <f t="shared" si="1"/>
        <v>2677.2986954975308</v>
      </c>
      <c r="G33" s="9">
        <v>12</v>
      </c>
      <c r="H33" s="10">
        <f t="shared" si="2"/>
        <v>32127.584345970368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7" t="str">
        <f>'Operador de copiadora Noturno'!B10</f>
        <v>Operador de Copiadora Noturno</v>
      </c>
      <c r="B34" s="8">
        <f>'Operador de copiadora Noturno'!J131</f>
        <v>2817.9096961419727</v>
      </c>
      <c r="C34" s="9">
        <v>1</v>
      </c>
      <c r="D34" s="8">
        <f t="shared" si="0"/>
        <v>2817.9096961419727</v>
      </c>
      <c r="E34" s="9">
        <f>'Operador de copiadora Noturno'!F10</f>
        <v>1</v>
      </c>
      <c r="F34" s="8">
        <f t="shared" si="1"/>
        <v>2817.9096961419727</v>
      </c>
      <c r="G34" s="9">
        <v>12</v>
      </c>
      <c r="H34" s="10">
        <f t="shared" si="2"/>
        <v>33814.916353703673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7" t="str">
        <f>Laboratorista!B10</f>
        <v>Laboratorista</v>
      </c>
      <c r="B35" s="8">
        <f>Laboratorista!J131</f>
        <v>4561.9319860779442</v>
      </c>
      <c r="C35" s="9">
        <v>1</v>
      </c>
      <c r="D35" s="8">
        <f t="shared" si="0"/>
        <v>4561.9319860779442</v>
      </c>
      <c r="E35" s="9">
        <f>Laboratorista!F10</f>
        <v>1</v>
      </c>
      <c r="F35" s="8">
        <f t="shared" si="1"/>
        <v>4561.9319860779442</v>
      </c>
      <c r="G35" s="9">
        <v>12</v>
      </c>
      <c r="H35" s="10">
        <f t="shared" si="2"/>
        <v>54743.183832935334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7" t="s">
        <v>20</v>
      </c>
      <c r="B36" s="8">
        <f>'Aux. Laboratório'!J131</f>
        <v>2961.9374500237413</v>
      </c>
      <c r="C36" s="9">
        <v>1</v>
      </c>
      <c r="D36" s="8">
        <f t="shared" si="0"/>
        <v>2961.9374500237413</v>
      </c>
      <c r="E36" s="9">
        <f>'Aux. Laboratório'!F10</f>
        <v>1</v>
      </c>
      <c r="F36" s="8">
        <f t="shared" si="1"/>
        <v>2961.9374500237413</v>
      </c>
      <c r="G36" s="9">
        <v>12</v>
      </c>
      <c r="H36" s="10">
        <f t="shared" si="2"/>
        <v>35543.249400284898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7" t="str">
        <f>'Téc Redes'!B10</f>
        <v>Técnico em Redes</v>
      </c>
      <c r="B37" s="8">
        <f>'Téc Redes'!J131</f>
        <v>3599.8604520425615</v>
      </c>
      <c r="C37" s="9">
        <v>1</v>
      </c>
      <c r="D37" s="8">
        <f t="shared" si="0"/>
        <v>3599.8604520425615</v>
      </c>
      <c r="E37" s="9">
        <f>'Téc Redes'!F10</f>
        <v>2</v>
      </c>
      <c r="F37" s="8">
        <f t="shared" si="1"/>
        <v>7199.720904085123</v>
      </c>
      <c r="G37" s="9">
        <v>12</v>
      </c>
      <c r="H37" s="10">
        <f t="shared" si="2"/>
        <v>86396.650849021476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1" t="str">
        <f>'Vigia 12x36 Diurno'!B10</f>
        <v>Vigia 12x36 Diurno</v>
      </c>
      <c r="B38" s="8">
        <f>'Vigia 12x36 Diurno'!J131</f>
        <v>2884.6067985245586</v>
      </c>
      <c r="C38" s="9">
        <v>1</v>
      </c>
      <c r="D38" s="8">
        <f t="shared" si="0"/>
        <v>2884.6067985245586</v>
      </c>
      <c r="E38" s="9">
        <f>'Vigia 12x36 Diurno'!F10</f>
        <v>2</v>
      </c>
      <c r="F38" s="8">
        <f t="shared" si="1"/>
        <v>5769.2135970491172</v>
      </c>
      <c r="G38" s="9">
        <v>12</v>
      </c>
      <c r="H38" s="10">
        <f t="shared" si="2"/>
        <v>69230.563164589403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1" t="str">
        <f>'Vigia 12x36 Noturno'!B10</f>
        <v>Vigia 12x36 Noturno</v>
      </c>
      <c r="B39" s="8">
        <f>'Vigia 12x36 Noturno'!J131</f>
        <v>3229.5804076350705</v>
      </c>
      <c r="C39" s="9">
        <v>1</v>
      </c>
      <c r="D39" s="8">
        <f t="shared" si="0"/>
        <v>3229.5804076350705</v>
      </c>
      <c r="E39" s="9">
        <f>'Vigia 12x36 Noturno'!F10</f>
        <v>4</v>
      </c>
      <c r="F39" s="8">
        <f t="shared" si="1"/>
        <v>12918.321630540282</v>
      </c>
      <c r="G39" s="9">
        <v>12</v>
      </c>
      <c r="H39" s="10">
        <f t="shared" si="2"/>
        <v>155019.85956648338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1" t="str">
        <f>'Torrador café'!B10</f>
        <v>Torrador de café</v>
      </c>
      <c r="B40" s="8">
        <f>'Torrador café'!J131</f>
        <v>3551.9234422809845</v>
      </c>
      <c r="C40" s="9">
        <v>1</v>
      </c>
      <c r="D40" s="8">
        <f t="shared" si="0"/>
        <v>3551.9234422809845</v>
      </c>
      <c r="E40" s="9">
        <v>1</v>
      </c>
      <c r="F40" s="8">
        <f t="shared" si="1"/>
        <v>3551.9234422809845</v>
      </c>
      <c r="G40" s="9">
        <v>12</v>
      </c>
      <c r="H40" s="10">
        <f t="shared" si="2"/>
        <v>42623.081307371816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1" t="s">
        <v>21</v>
      </c>
      <c r="B41" s="8">
        <f>Supervisor!J131</f>
        <v>4174.2105074318924</v>
      </c>
      <c r="C41" s="9">
        <v>1</v>
      </c>
      <c r="D41" s="8">
        <f t="shared" si="0"/>
        <v>4174.2105074318924</v>
      </c>
      <c r="E41" s="9">
        <f>Supervisor!F10</f>
        <v>2</v>
      </c>
      <c r="F41" s="8">
        <f t="shared" si="1"/>
        <v>8348.4210148637849</v>
      </c>
      <c r="G41" s="9">
        <v>12</v>
      </c>
      <c r="H41" s="10">
        <f t="shared" si="2"/>
        <v>100181.05217836541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7" t="s">
        <v>22</v>
      </c>
      <c r="B42" s="8">
        <f>Diárias!J132</f>
        <v>65559.721478307445</v>
      </c>
      <c r="C42" s="9">
        <v>1</v>
      </c>
      <c r="D42" s="8">
        <f t="shared" si="0"/>
        <v>65559.721478307445</v>
      </c>
      <c r="E42" s="9">
        <v>1</v>
      </c>
      <c r="F42" s="8">
        <f t="shared" si="1"/>
        <v>65559.721478307445</v>
      </c>
      <c r="G42" s="9">
        <v>12</v>
      </c>
      <c r="H42" s="10">
        <f>F42</f>
        <v>65559.721478307445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19" t="s">
        <v>23</v>
      </c>
      <c r="B43" s="120">
        <f>SUM(B9:B42)</f>
        <v>163950.38356823198</v>
      </c>
      <c r="C43" s="121"/>
      <c r="D43" s="120">
        <f>SUM(D9:D42)</f>
        <v>163950.38356823198</v>
      </c>
      <c r="E43" s="121"/>
      <c r="F43" s="120">
        <f>SUM(F9:F42)</f>
        <v>261855.20256524373</v>
      </c>
      <c r="G43" s="121"/>
      <c r="H43" s="122">
        <f>SUM(H9:H42)</f>
        <v>2421105.4945215425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19"/>
      <c r="B44" s="120"/>
      <c r="C44" s="120"/>
      <c r="D44" s="120"/>
      <c r="E44" s="120"/>
      <c r="F44" s="120"/>
      <c r="G44" s="120"/>
      <c r="H44" s="12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</sheetData>
  <sheetProtection password="C59B" sheet="1" objects="1" scenarios="1"/>
  <mergeCells count="11">
    <mergeCell ref="A1:H2"/>
    <mergeCell ref="A3:H4"/>
    <mergeCell ref="A7:H7"/>
    <mergeCell ref="A43:A44"/>
    <mergeCell ref="B43:B44"/>
    <mergeCell ref="C43:C44"/>
    <mergeCell ref="D43:D44"/>
    <mergeCell ref="E43:E44"/>
    <mergeCell ref="F43:F44"/>
    <mergeCell ref="G43:G44"/>
    <mergeCell ref="H43:H44"/>
  </mergeCells>
  <pageMargins left="0.70866141732283472" right="0.70866141732283472" top="0.74803149606299213" bottom="0.74803149606299213" header="0" footer="0"/>
  <pageSetup paperSize="9" scale="70" firstPageNumber="0" orientation="portrait" horizontalDpi="300" verticalDpi="300" r:id="rId1"/>
  <headerFooter>
    <oddHeader>&amp;C&amp;A</oddHeader>
    <oddFooter>&amp;CPágina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66"/>
  </sheetPr>
  <dimension ref="A1:Z1000"/>
  <sheetViews>
    <sheetView showGridLines="0" topLeftCell="B103" workbookViewId="0">
      <selection activeCell="K124" sqref="K124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281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349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Caldeireiro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282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1752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6.2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283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43221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1752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1752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1752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146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194.66666666666666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340.66666666666663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2092.6666666666665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418.5333333333333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52.316666666666663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31.389999999999997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20.926666666666666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12.555999999999999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4.1853333333333333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167.41333333333333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707.32133333333331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((26*3.25*2)-(1100*0.01))</f>
        <v>158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13.5</v>
      </c>
      <c r="J52" s="45">
        <f>I52*26-(1100*0.005)</f>
        <v>345.5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503.5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340.66666666666663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707.32133333333331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503.5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1551.4879999999998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1752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7.3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0.58399999999999996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34.06666666666667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11.514533333333334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56.064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109.5292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1752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16.222222222222221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29.005333333333329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0.36499999999999999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0.56940000000000002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0.56878329599999999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15.794989731825778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62.525728583381337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1752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62.525728583381337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62.525728583381337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'Uniforme-EPI'!F43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'Uniforme-EPI'!F53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107.49101840979529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107.49101840979529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1752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1551.4879999999998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109.5292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62.525728583381337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3475.5429285833811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107.49101840979529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3583.0339469931764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3583.0339469931764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2.0451107003385709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997"/>
  <sheetViews>
    <sheetView showGridLines="0" topLeftCell="A103" workbookViewId="0">
      <selection activeCell="C125" sqref="C125:I125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284</v>
      </c>
      <c r="C10" s="139"/>
      <c r="D10" s="139"/>
      <c r="E10" s="34" t="s">
        <v>3</v>
      </c>
      <c r="F10" s="139">
        <v>4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4.7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Zelador 12x36 Noturno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285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1614.14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 x14ac:dyDescent="0.2">
      <c r="A16" s="32"/>
      <c r="B16" s="34">
        <v>4</v>
      </c>
      <c r="C16" s="132" t="s">
        <v>155</v>
      </c>
      <c r="D16" s="132"/>
      <c r="E16" s="132"/>
      <c r="F16" s="132"/>
      <c r="G16" s="132"/>
      <c r="H16" s="132"/>
      <c r="I16" s="132"/>
      <c r="J16" s="45" t="s">
        <v>286</v>
      </c>
      <c r="K16" s="3"/>
      <c r="L16" s="3"/>
      <c r="M16" s="3"/>
      <c r="N16" s="3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1614.14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f>((J23/210)*0.2)*8*15.22</f>
        <v>187.178748952381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f>((8*1.142857*15.22)-8*15.22)*((J23/210)*0.2)</f>
        <v>26.73979453909028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1828.0585434914715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1828.0585434914715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152.3382119576226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203.11761594349682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355.45582790111939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2183.5143713925909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436.70287427851821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54.587859284814776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32.75271557088886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21.835143713925909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13.101086228355545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4.3670287427851822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174.68114971140727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738.02785753069588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((15*3.25*2)-(J23*0.06))</f>
        <v>0.65160000000000196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I52*15*0.8</f>
        <v>259.56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260.21159999999998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355.45582790111939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738.02785753069588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260.21159999999998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1353.6952854318151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1828.0585434914715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7.6169105978811311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0.60935284783049048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35.545582790111943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12.014406983057837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58.49787339172709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114.2841266106085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1828.0585434914715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16.9264679952914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30.264524775581023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0.38084552989405651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0.59411902663472815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0.59347555002741925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16.480688312570877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65.240121189999513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8" t="s">
        <v>173</v>
      </c>
      <c r="C90" s="128"/>
      <c r="D90" s="128"/>
      <c r="E90" s="128"/>
      <c r="F90" s="128"/>
      <c r="G90" s="128"/>
      <c r="H90" s="128"/>
      <c r="I90" s="128"/>
      <c r="J90" s="71">
        <f>J28</f>
        <v>1828.0585434914715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f>((J90/210)*1.5*15.22)</f>
        <v>198.73607879957279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198.73607879957279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65.240121189999513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198.73607879957279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263.97619998957231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'Uniforme-EPI'!F254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'Uniforme-EPI'!F258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110.10353058320001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110.10353058320001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1828.0585434914715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1353.6952854318151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114.2841266106085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263.97619998957231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3560.0141555234673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110.10353058320001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3670.1176861066674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4</v>
      </c>
      <c r="J132" s="48">
        <f>J131*I132</f>
        <v>14680.47074442667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2.0076587257960483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</sheetData>
  <sheetProtection password="C59B" sheet="1" objects="1" scenarios="1"/>
  <mergeCells count="120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000"/>
  <sheetViews>
    <sheetView showGridLines="0" topLeftCell="A124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287</v>
      </c>
      <c r="C10" s="139"/>
      <c r="D10" s="132" t="s">
        <v>3</v>
      </c>
      <c r="E10" s="132"/>
      <c r="F10" s="139">
        <v>3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Zelador 44 horas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285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1614.14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288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1614.14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1614.14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1614.14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134.51166666666666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179.34888888888889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313.86055555555555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1928.0005555555556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385.60011111111112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48.20001388888889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28.920008333333332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19.280005555555558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11.568003333333333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3.8560011111111114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154.24004444444446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651.66418777777767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72.151600000000002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522.05560000000003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313.86055555555555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651.66418777777767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522.05560000000003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1487.5803433333331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1614.14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6.7255833333333337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0.53804666666666667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31.386055555555558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10.608486777777779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51.652480000000004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100.91065233333333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1614.14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14.945740740740741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26.722984444444442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0.33627916666666668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0.52459549999999999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0.52402732272000008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14.552125985005286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57.605753159577134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1614.14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57.605753159577134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57.605753159577134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'Uniforme-EPI'!F267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'Uniforme-EPI'!F271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100.83206439668795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100.83206439668795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1614.14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1487.5803433333331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100.91065233333333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57.605753159577134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3260.2367488262439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100.83206439668795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3361.068813222932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3</v>
      </c>
      <c r="J132" s="48">
        <f>J131*I132</f>
        <v>10083.206439668797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2.0822659826427272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1D41A"/>
  </sheetPr>
  <dimension ref="A1:Z1000"/>
  <sheetViews>
    <sheetView showGridLines="0" topLeftCell="A106" workbookViewId="0">
      <selection activeCell="C128" sqref="C128:I128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289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Magarefe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290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v>1988.87</v>
      </c>
      <c r="K15" s="85" t="s">
        <v>262</v>
      </c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38.25" customHeight="1" x14ac:dyDescent="0.2">
      <c r="A17" s="38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291</v>
      </c>
      <c r="K17" s="41"/>
      <c r="L17" s="41"/>
      <c r="M17" s="41"/>
      <c r="N17" s="41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1988.87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2208.87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2208.87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184.07249999999999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245.42999999999998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429.50249999999994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2638.3724999999999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527.67449999999997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65.959312499999996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39.575587499999997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26.383724999999998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15.830235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5.276745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211.06979999999999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891.76990499999999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49.667800000000014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/>
      <c r="J52" s="45">
        <v>211</v>
      </c>
      <c r="K52" s="143" t="s">
        <v>350</v>
      </c>
      <c r="L52" s="14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143" t="s">
        <v>293</v>
      </c>
      <c r="L54" s="14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84">
        <v>25</v>
      </c>
      <c r="K56" s="143" t="s">
        <v>292</v>
      </c>
      <c r="L56" s="14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285.6678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429.50249999999994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891.76990499999999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285.6678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1606.9402049999999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2208.87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9.2036249999999988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0.73628999999999989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42.950249999999997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14.517184499999999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70.683840000000004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138.09118949999998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2208.87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20.452499999999997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36.569069999999989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0.46018124999999993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0.7178827499999999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0.71710522776000007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19.91385785898288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78.83059708674287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2208.87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78.83059708674287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78.83059708674287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'Uniforme-EPI'!F61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'Uniforme-EPI'!F72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124.72366984288894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124.72366984288894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2208.87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1606.9402049999999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138.09118949999998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78.83059708674287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4032.7319915867424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124.72366984288894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4157.4556614296316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8314.9113228592632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1.8821640302189047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5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1000"/>
  <sheetViews>
    <sheetView showGridLines="0" topLeftCell="A106" workbookViewId="0">
      <selection activeCell="B131" sqref="B131:I131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295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2719.91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2719.91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2719.91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226.65916666666664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302.21222222222218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528.87138888888876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3248.7813888888886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649.75627777777777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81.219534722222221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48.731720833333327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32.487813888888887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19.492688333333334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6.4975627777777776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259.9025111111111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1098.0881094444444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(26*3.25*2)-(J23*0.06)</f>
        <v>5.8054000000000201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455.70940000000002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528.87138888888876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1098.0881094444444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455.70940000000002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2082.6688983333333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2719.91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11.332958333333332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0.90663666666666654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52.887138888888884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17.875852944444443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87.037120000000002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170.03970683333333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2719.91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25.184351851851851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45.029621111111098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0.56664791666666658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0.88397074999999992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0.88301334168000001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24.521090480302654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97.068695451612257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2719.91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97.068695451612257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97.068695451612257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'Uniforme-EPI'!F169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'Uniforme-EPI'!F173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156.79445259644163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156.79445259644163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2719.91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2082.6688983333333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170.03970683333333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97.068695451612257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5069.6873006182786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156.79445259644163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5226.4817532147199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10452.96350642944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1.9215642257334691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999"/>
  <sheetViews>
    <sheetView topLeftCell="A121" workbookViewId="0">
      <selection activeCell="B136" sqref="B136:K151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Motorista!J5</f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296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 – Ad Noturno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Motorista!J15</f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7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tr">
        <f>Motorista!J17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Motorista!J18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f>(((J15/220)*(60/52.5))*0.2)</f>
        <v>2.8258805194805192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 t="s">
        <v>297</v>
      </c>
      <c r="D28" s="132"/>
      <c r="E28" s="132"/>
      <c r="F28" s="132"/>
      <c r="G28" s="132"/>
      <c r="H28" s="132"/>
      <c r="I28" s="46"/>
      <c r="J28" s="45">
        <f>(((1/26.09)*4.35)*(J15/220)*0.2)</f>
        <v>0.41226553190006615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128" t="s">
        <v>170</v>
      </c>
      <c r="C29" s="128"/>
      <c r="D29" s="128"/>
      <c r="E29" s="128"/>
      <c r="F29" s="128"/>
      <c r="G29" s="128"/>
      <c r="H29" s="128"/>
      <c r="I29" s="128"/>
      <c r="J29" s="48">
        <f>SUM(J23:J28)</f>
        <v>3.2381460513805855</v>
      </c>
      <c r="K29" s="49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4.25" customHeight="1" x14ac:dyDescent="0.2">
      <c r="A31" s="32"/>
      <c r="B31" s="50"/>
      <c r="C31" s="50"/>
      <c r="D31" s="50"/>
      <c r="E31" s="50"/>
      <c r="F31" s="50"/>
      <c r="G31" s="50"/>
      <c r="H31" s="50"/>
      <c r="I31" s="50"/>
      <c r="J31" s="5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31" t="s">
        <v>171</v>
      </c>
      <c r="C32" s="131"/>
      <c r="D32" s="131"/>
      <c r="E32" s="131"/>
      <c r="F32" s="131"/>
      <c r="G32" s="131"/>
      <c r="H32" s="131"/>
      <c r="I32" s="131"/>
      <c r="J32" s="131"/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172</v>
      </c>
      <c r="C33" s="128"/>
      <c r="D33" s="128"/>
      <c r="E33" s="128"/>
      <c r="F33" s="128"/>
      <c r="G33" s="128"/>
      <c r="H33" s="128"/>
      <c r="I33" s="44" t="s">
        <v>162</v>
      </c>
      <c r="J33" s="44" t="s">
        <v>163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128" t="s">
        <v>173</v>
      </c>
      <c r="C34" s="128"/>
      <c r="D34" s="128"/>
      <c r="E34" s="128"/>
      <c r="F34" s="128"/>
      <c r="G34" s="128"/>
      <c r="H34" s="128"/>
      <c r="I34" s="128"/>
      <c r="J34" s="52">
        <f>J29</f>
        <v>3.2381460513805855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135</v>
      </c>
      <c r="C35" s="132" t="s">
        <v>174</v>
      </c>
      <c r="D35" s="132"/>
      <c r="E35" s="132"/>
      <c r="F35" s="132"/>
      <c r="G35" s="132"/>
      <c r="H35" s="132"/>
      <c r="I35" s="46">
        <f>1/12</f>
        <v>8.3333333333333329E-2</v>
      </c>
      <c r="J35" s="45">
        <f>$J$34*I35</f>
        <v>0.26984550428171544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44" t="s">
        <v>137</v>
      </c>
      <c r="C36" s="132" t="s">
        <v>175</v>
      </c>
      <c r="D36" s="132"/>
      <c r="E36" s="132"/>
      <c r="F36" s="132"/>
      <c r="G36" s="132"/>
      <c r="H36" s="132"/>
      <c r="I36" s="46">
        <f>((1/12)+(1/12)/3)</f>
        <v>0.1111111111111111</v>
      </c>
      <c r="J36" s="45">
        <f>$J$34*I36</f>
        <v>0.35979400570895392</v>
      </c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128" t="s">
        <v>176</v>
      </c>
      <c r="C37" s="128"/>
      <c r="D37" s="128"/>
      <c r="E37" s="128"/>
      <c r="F37" s="128"/>
      <c r="G37" s="128"/>
      <c r="H37" s="128"/>
      <c r="I37" s="53">
        <f>I35+I36</f>
        <v>0.19444444444444442</v>
      </c>
      <c r="J37" s="48">
        <f>SUM(J35:J36)</f>
        <v>0.62963950999066931</v>
      </c>
      <c r="K37" s="49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54"/>
      <c r="C38" s="55"/>
      <c r="D38" s="55"/>
      <c r="E38" s="55"/>
      <c r="F38" s="55"/>
      <c r="G38" s="55"/>
      <c r="H38" s="55"/>
      <c r="I38" s="56"/>
      <c r="J38" s="57"/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177</v>
      </c>
      <c r="C39" s="128"/>
      <c r="D39" s="128"/>
      <c r="E39" s="128"/>
      <c r="F39" s="128"/>
      <c r="G39" s="128"/>
      <c r="H39" s="128"/>
      <c r="I39" s="44" t="s">
        <v>162</v>
      </c>
      <c r="J39" s="44" t="s">
        <v>163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128" t="s">
        <v>178</v>
      </c>
      <c r="C40" s="128"/>
      <c r="D40" s="128"/>
      <c r="E40" s="128"/>
      <c r="F40" s="128"/>
      <c r="G40" s="128"/>
      <c r="H40" s="128"/>
      <c r="I40" s="128"/>
      <c r="J40" s="58">
        <f>J29+J37</f>
        <v>3.8677855613712548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4.25" customHeight="1" x14ac:dyDescent="0.2">
      <c r="A41" s="32"/>
      <c r="B41" s="44" t="s">
        <v>135</v>
      </c>
      <c r="C41" s="132" t="s">
        <v>179</v>
      </c>
      <c r="D41" s="132"/>
      <c r="E41" s="132"/>
      <c r="F41" s="132"/>
      <c r="G41" s="132"/>
      <c r="H41" s="132"/>
      <c r="I41" s="46">
        <v>0.2</v>
      </c>
      <c r="J41" s="45">
        <f t="shared" ref="J41:J48" si="0">$J$40*I41</f>
        <v>0.77355711227425106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44" t="s">
        <v>137</v>
      </c>
      <c r="C42" s="132" t="s">
        <v>180</v>
      </c>
      <c r="D42" s="132"/>
      <c r="E42" s="132"/>
      <c r="F42" s="132"/>
      <c r="G42" s="132"/>
      <c r="H42" s="132"/>
      <c r="I42" s="46">
        <v>2.5000000000000001E-2</v>
      </c>
      <c r="J42" s="45">
        <f t="shared" si="0"/>
        <v>9.6694639034281382E-2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44" t="s">
        <v>140</v>
      </c>
      <c r="C43" s="132" t="s">
        <v>181</v>
      </c>
      <c r="D43" s="132"/>
      <c r="E43" s="132"/>
      <c r="F43" s="132"/>
      <c r="G43" s="132"/>
      <c r="H43" s="132"/>
      <c r="I43" s="113">
        <v>0</v>
      </c>
      <c r="J43" s="45">
        <f t="shared" si="0"/>
        <v>0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44" t="s">
        <v>143</v>
      </c>
      <c r="C44" s="132" t="s">
        <v>182</v>
      </c>
      <c r="D44" s="132"/>
      <c r="E44" s="132"/>
      <c r="F44" s="132"/>
      <c r="G44" s="132"/>
      <c r="H44" s="132"/>
      <c r="I44" s="46">
        <v>1.4999999999999999E-2</v>
      </c>
      <c r="J44" s="45">
        <f t="shared" si="0"/>
        <v>5.8016783420568818E-2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168</v>
      </c>
      <c r="C45" s="132" t="s">
        <v>183</v>
      </c>
      <c r="D45" s="132"/>
      <c r="E45" s="132"/>
      <c r="F45" s="132"/>
      <c r="G45" s="132"/>
      <c r="H45" s="132"/>
      <c r="I45" s="46">
        <v>0.01</v>
      </c>
      <c r="J45" s="45">
        <f t="shared" si="0"/>
        <v>3.867785561371255E-2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184</v>
      </c>
      <c r="C46" s="132" t="s">
        <v>185</v>
      </c>
      <c r="D46" s="132"/>
      <c r="E46" s="132"/>
      <c r="F46" s="132"/>
      <c r="G46" s="132"/>
      <c r="H46" s="132"/>
      <c r="I46" s="46">
        <v>6.0000000000000001E-3</v>
      </c>
      <c r="J46" s="45">
        <f t="shared" si="0"/>
        <v>2.3206713368227529E-2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186</v>
      </c>
      <c r="C47" s="132" t="s">
        <v>187</v>
      </c>
      <c r="D47" s="132"/>
      <c r="E47" s="132"/>
      <c r="F47" s="132"/>
      <c r="G47" s="132"/>
      <c r="H47" s="132"/>
      <c r="I47" s="46">
        <v>2E-3</v>
      </c>
      <c r="J47" s="45">
        <f t="shared" si="0"/>
        <v>7.7355711227425098E-3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44" t="s">
        <v>188</v>
      </c>
      <c r="C48" s="132" t="s">
        <v>189</v>
      </c>
      <c r="D48" s="132"/>
      <c r="E48" s="132"/>
      <c r="F48" s="132"/>
      <c r="G48" s="132"/>
      <c r="H48" s="132"/>
      <c r="I48" s="46">
        <v>0.08</v>
      </c>
      <c r="J48" s="45">
        <f t="shared" si="0"/>
        <v>0.3094228449097004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128" t="s">
        <v>190</v>
      </c>
      <c r="C49" s="128"/>
      <c r="D49" s="128"/>
      <c r="E49" s="128"/>
      <c r="F49" s="128"/>
      <c r="G49" s="128"/>
      <c r="H49" s="128"/>
      <c r="I49" s="53">
        <f>SUM(I41:I48)</f>
        <v>0.33800000000000002</v>
      </c>
      <c r="J49" s="48">
        <f>SUM(J41:J48)</f>
        <v>1.3073115197434841</v>
      </c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4.25" customHeight="1" x14ac:dyDescent="0.2">
      <c r="A50" s="32"/>
      <c r="B50" s="2"/>
      <c r="C50" s="50"/>
      <c r="D50" s="50"/>
      <c r="E50" s="50"/>
      <c r="F50" s="50"/>
      <c r="G50" s="50"/>
      <c r="H50" s="50"/>
      <c r="I50" s="59"/>
      <c r="J50" s="60"/>
      <c r="K50" s="49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32"/>
      <c r="B51" s="128" t="s">
        <v>191</v>
      </c>
      <c r="C51" s="128"/>
      <c r="D51" s="128"/>
      <c r="E51" s="128"/>
      <c r="F51" s="128"/>
      <c r="G51" s="128"/>
      <c r="H51" s="128"/>
      <c r="I51" s="53"/>
      <c r="J51" s="44" t="s">
        <v>163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61"/>
      <c r="B52" s="44" t="s">
        <v>135</v>
      </c>
      <c r="C52" s="132" t="s">
        <v>192</v>
      </c>
      <c r="D52" s="132"/>
      <c r="E52" s="132"/>
      <c r="F52" s="132"/>
      <c r="G52" s="132"/>
      <c r="H52" s="132"/>
      <c r="I52" s="62"/>
      <c r="J52" s="45">
        <v>0</v>
      </c>
      <c r="K52" s="63"/>
      <c r="L52" s="63"/>
      <c r="M52" s="63"/>
      <c r="N52" s="63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</row>
    <row r="53" spans="1:26" ht="14.25" customHeight="1" x14ac:dyDescent="0.2">
      <c r="A53" s="32"/>
      <c r="B53" s="44" t="s">
        <v>137</v>
      </c>
      <c r="C53" s="132" t="s">
        <v>193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140</v>
      </c>
      <c r="C54" s="132" t="s">
        <v>194</v>
      </c>
      <c r="D54" s="132"/>
      <c r="E54" s="132"/>
      <c r="F54" s="132"/>
      <c r="G54" s="132"/>
      <c r="H54" s="132"/>
      <c r="I54" s="45"/>
      <c r="J54" s="45">
        <v>0</v>
      </c>
      <c r="K54" s="3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143</v>
      </c>
      <c r="C55" s="132" t="s">
        <v>195</v>
      </c>
      <c r="D55" s="132"/>
      <c r="E55" s="132"/>
      <c r="F55" s="132"/>
      <c r="G55" s="132"/>
      <c r="H55" s="132"/>
      <c r="I55" s="84"/>
      <c r="J55" s="84"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168</v>
      </c>
      <c r="C56" s="132" t="s">
        <v>196</v>
      </c>
      <c r="D56" s="132"/>
      <c r="E56" s="132"/>
      <c r="F56" s="132"/>
      <c r="G56" s="132"/>
      <c r="H56" s="132"/>
      <c r="I56" s="84">
        <v>0</v>
      </c>
      <c r="J56" s="84">
        <v>0</v>
      </c>
      <c r="K56" s="83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44" t="s">
        <v>184</v>
      </c>
      <c r="C57" s="132" t="s">
        <v>197</v>
      </c>
      <c r="D57" s="132"/>
      <c r="E57" s="132"/>
      <c r="F57" s="132"/>
      <c r="G57" s="132"/>
      <c r="H57" s="132"/>
      <c r="I57" s="84">
        <v>0</v>
      </c>
      <c r="J57" s="84">
        <v>0</v>
      </c>
      <c r="K57" s="65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128" t="s">
        <v>198</v>
      </c>
      <c r="C58" s="128"/>
      <c r="D58" s="128"/>
      <c r="E58" s="128"/>
      <c r="F58" s="128"/>
      <c r="G58" s="128"/>
      <c r="H58" s="128"/>
      <c r="I58" s="128"/>
      <c r="J58" s="48">
        <f>SUM(J52:J57)</f>
        <v>0</v>
      </c>
      <c r="K58" s="49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2"/>
      <c r="C59" s="50"/>
      <c r="D59" s="50"/>
      <c r="E59" s="50"/>
      <c r="F59" s="50"/>
      <c r="G59" s="50"/>
      <c r="H59" s="50"/>
      <c r="I59" s="59"/>
      <c r="J59" s="60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131" t="s">
        <v>199</v>
      </c>
      <c r="C60" s="131"/>
      <c r="D60" s="131"/>
      <c r="E60" s="131"/>
      <c r="F60" s="131"/>
      <c r="G60" s="131"/>
      <c r="H60" s="131"/>
      <c r="I60" s="131"/>
      <c r="J60" s="131"/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128" t="s">
        <v>200</v>
      </c>
      <c r="C61" s="128"/>
      <c r="D61" s="128"/>
      <c r="E61" s="128"/>
      <c r="F61" s="128"/>
      <c r="G61" s="128"/>
      <c r="H61" s="128"/>
      <c r="I61" s="128"/>
      <c r="J61" s="44" t="s">
        <v>163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44" t="s">
        <v>201</v>
      </c>
      <c r="C62" s="132" t="s">
        <v>202</v>
      </c>
      <c r="D62" s="132"/>
      <c r="E62" s="132"/>
      <c r="F62" s="132"/>
      <c r="G62" s="132"/>
      <c r="H62" s="132"/>
      <c r="I62" s="132"/>
      <c r="J62" s="45">
        <f>J37</f>
        <v>0.62963950999066931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203</v>
      </c>
      <c r="C63" s="132" t="s">
        <v>204</v>
      </c>
      <c r="D63" s="132"/>
      <c r="E63" s="132"/>
      <c r="F63" s="132"/>
      <c r="G63" s="132"/>
      <c r="H63" s="132"/>
      <c r="I63" s="132"/>
      <c r="J63" s="45">
        <f>J49</f>
        <v>1.3073115197434841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44" t="s">
        <v>205</v>
      </c>
      <c r="C64" s="132" t="s">
        <v>206</v>
      </c>
      <c r="D64" s="132"/>
      <c r="E64" s="132"/>
      <c r="F64" s="132"/>
      <c r="G64" s="132"/>
      <c r="H64" s="132"/>
      <c r="I64" s="132"/>
      <c r="J64" s="45">
        <f>J58</f>
        <v>0</v>
      </c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61"/>
      <c r="B65" s="128" t="s">
        <v>207</v>
      </c>
      <c r="C65" s="128"/>
      <c r="D65" s="128"/>
      <c r="E65" s="128"/>
      <c r="F65" s="128"/>
      <c r="G65" s="128"/>
      <c r="H65" s="128"/>
      <c r="I65" s="128"/>
      <c r="J65" s="48">
        <f>SUM(J62:J64)</f>
        <v>1.9369510297341535</v>
      </c>
      <c r="K65" s="49"/>
      <c r="L65" s="63"/>
      <c r="M65" s="63"/>
      <c r="N65" s="63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</row>
    <row r="66" spans="1:26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66"/>
      <c r="C67" s="66"/>
      <c r="D67" s="66"/>
      <c r="E67" s="66"/>
      <c r="F67" s="66"/>
      <c r="G67" s="66"/>
      <c r="H67" s="66"/>
      <c r="I67" s="66"/>
      <c r="J67" s="66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131" t="s">
        <v>208</v>
      </c>
      <c r="C68" s="131"/>
      <c r="D68" s="131"/>
      <c r="E68" s="131"/>
      <c r="F68" s="131"/>
      <c r="G68" s="131"/>
      <c r="H68" s="131"/>
      <c r="I68" s="131"/>
      <c r="J68" s="131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44">
        <v>3</v>
      </c>
      <c r="C69" s="128" t="s">
        <v>209</v>
      </c>
      <c r="D69" s="128"/>
      <c r="E69" s="128"/>
      <c r="F69" s="128"/>
      <c r="G69" s="128"/>
      <c r="H69" s="128"/>
      <c r="I69" s="44" t="s">
        <v>162</v>
      </c>
      <c r="J69" s="44" t="s">
        <v>163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128" t="s">
        <v>173</v>
      </c>
      <c r="C70" s="128"/>
      <c r="D70" s="128"/>
      <c r="E70" s="128"/>
      <c r="F70" s="128"/>
      <c r="G70" s="128"/>
      <c r="H70" s="128"/>
      <c r="I70" s="128"/>
      <c r="J70" s="58">
        <f>J29</f>
        <v>3.2381460513805855</v>
      </c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135</v>
      </c>
      <c r="C71" s="132" t="s">
        <v>210</v>
      </c>
      <c r="D71" s="132"/>
      <c r="E71" s="132"/>
      <c r="F71" s="132"/>
      <c r="G71" s="132"/>
      <c r="H71" s="132"/>
      <c r="I71" s="46">
        <f>((1/12)*0.05)</f>
        <v>4.1666666666666666E-3</v>
      </c>
      <c r="J71" s="45">
        <f>$J$70*I71</f>
        <v>1.3492275214085773E-2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137</v>
      </c>
      <c r="C72" s="132" t="s">
        <v>211</v>
      </c>
      <c r="D72" s="132"/>
      <c r="E72" s="132"/>
      <c r="F72" s="132"/>
      <c r="G72" s="132"/>
      <c r="H72" s="132"/>
      <c r="I72" s="46">
        <f>I71*0.08</f>
        <v>3.3333333333333332E-4</v>
      </c>
      <c r="J72" s="45">
        <f>$J$70*I72</f>
        <v>1.0793820171268618E-3</v>
      </c>
      <c r="K72" s="49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140</v>
      </c>
      <c r="C73" s="132" t="s">
        <v>212</v>
      </c>
      <c r="D73" s="132"/>
      <c r="E73" s="132"/>
      <c r="F73" s="132"/>
      <c r="G73" s="132"/>
      <c r="H73" s="132"/>
      <c r="I73" s="46">
        <f>(7/30)/12</f>
        <v>1.9444444444444445E-2</v>
      </c>
      <c r="J73" s="45">
        <f>$J$70*I73</f>
        <v>6.2963950999066945E-2</v>
      </c>
      <c r="K73" s="67" t="s">
        <v>213</v>
      </c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44" t="s">
        <v>143</v>
      </c>
      <c r="C74" s="132" t="s">
        <v>214</v>
      </c>
      <c r="D74" s="132"/>
      <c r="E74" s="132"/>
      <c r="F74" s="132"/>
      <c r="G74" s="132"/>
      <c r="H74" s="132"/>
      <c r="I74" s="46">
        <f>I73*I49</f>
        <v>6.5722222222222224E-3</v>
      </c>
      <c r="J74" s="45">
        <f>$J$70*I74</f>
        <v>2.1281815437684627E-2</v>
      </c>
      <c r="K74" s="68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"/>
      <c r="B75" s="44" t="s">
        <v>168</v>
      </c>
      <c r="C75" s="132" t="s">
        <v>215</v>
      </c>
      <c r="D75" s="132"/>
      <c r="E75" s="132"/>
      <c r="F75" s="132"/>
      <c r="G75" s="132"/>
      <c r="H75" s="132"/>
      <c r="I75" s="46">
        <f>(0.4*0.08)</f>
        <v>3.2000000000000001E-2</v>
      </c>
      <c r="J75" s="45">
        <f>$J$70*I75</f>
        <v>0.10362067364417873</v>
      </c>
      <c r="K75" s="49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2"/>
      <c r="B76" s="128" t="s">
        <v>216</v>
      </c>
      <c r="C76" s="128"/>
      <c r="D76" s="128"/>
      <c r="E76" s="128"/>
      <c r="F76" s="128"/>
      <c r="G76" s="128"/>
      <c r="H76" s="128"/>
      <c r="I76" s="53">
        <f>SUM(I71:I75)</f>
        <v>6.2516666666666665E-2</v>
      </c>
      <c r="J76" s="48">
        <f>SUM(J71:J75)</f>
        <v>0.20243809731214293</v>
      </c>
      <c r="K76" s="49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61"/>
      <c r="B77" s="137"/>
      <c r="C77" s="137"/>
      <c r="D77" s="137"/>
      <c r="E77" s="137"/>
      <c r="F77" s="137"/>
      <c r="G77" s="137"/>
      <c r="H77" s="137"/>
      <c r="I77" s="137"/>
      <c r="J77" s="137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61"/>
      <c r="B78" s="50"/>
      <c r="C78" s="50"/>
      <c r="D78" s="50"/>
      <c r="E78" s="50"/>
      <c r="F78" s="50"/>
      <c r="G78" s="50"/>
      <c r="H78" s="50"/>
      <c r="I78" s="50"/>
      <c r="J78" s="50"/>
      <c r="K78" s="63"/>
      <c r="L78" s="63"/>
      <c r="M78" s="63"/>
      <c r="N78" s="63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ht="14.25" customHeight="1" x14ac:dyDescent="0.2">
      <c r="A79" s="32"/>
      <c r="B79" s="131" t="s">
        <v>217</v>
      </c>
      <c r="C79" s="131"/>
      <c r="D79" s="131"/>
      <c r="E79" s="131"/>
      <c r="F79" s="131"/>
      <c r="G79" s="131"/>
      <c r="H79" s="131"/>
      <c r="I79" s="131"/>
      <c r="J79" s="131"/>
      <c r="K79" s="3"/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4.25" customHeight="1" x14ac:dyDescent="0.2">
      <c r="A80" s="3"/>
      <c r="B80" s="128" t="s">
        <v>218</v>
      </c>
      <c r="C80" s="128"/>
      <c r="D80" s="128"/>
      <c r="E80" s="128"/>
      <c r="F80" s="128"/>
      <c r="G80" s="128"/>
      <c r="H80" s="128"/>
      <c r="I80" s="44" t="s">
        <v>162</v>
      </c>
      <c r="J80" s="44" t="s">
        <v>163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2"/>
      <c r="B81" s="142" t="s">
        <v>173</v>
      </c>
      <c r="C81" s="142"/>
      <c r="D81" s="142"/>
      <c r="E81" s="142"/>
      <c r="F81" s="142"/>
      <c r="G81" s="142"/>
      <c r="H81" s="142"/>
      <c r="I81" s="142"/>
      <c r="J81" s="69">
        <f>J29</f>
        <v>3.2381460513805855</v>
      </c>
      <c r="K81" s="3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4.25" customHeight="1" x14ac:dyDescent="0.2">
      <c r="A82" s="32"/>
      <c r="B82" s="44" t="s">
        <v>135</v>
      </c>
      <c r="C82" s="132" t="s">
        <v>219</v>
      </c>
      <c r="D82" s="132"/>
      <c r="E82" s="132"/>
      <c r="F82" s="132"/>
      <c r="G82" s="132"/>
      <c r="H82" s="132"/>
      <c r="I82" s="46">
        <f>I36/12</f>
        <v>9.2592592592592587E-3</v>
      </c>
      <c r="J82" s="45">
        <f t="shared" ref="J82:J87" si="1">$J$81*I82</f>
        <v>2.9982833809079495E-2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/>
      <c r="B83" s="44" t="s">
        <v>137</v>
      </c>
      <c r="C83" s="132" t="s">
        <v>220</v>
      </c>
      <c r="D83" s="132"/>
      <c r="E83" s="132"/>
      <c r="F83" s="132"/>
      <c r="G83" s="132"/>
      <c r="H83" s="132"/>
      <c r="I83" s="46">
        <f>(5.96/30)*(1/12)</f>
        <v>1.6555555555555553E-2</v>
      </c>
      <c r="J83" s="45">
        <f t="shared" si="1"/>
        <v>5.3609306850634128E-2</v>
      </c>
      <c r="K83" s="70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4.25" customHeight="1" x14ac:dyDescent="0.2">
      <c r="A84" s="32"/>
      <c r="B84" s="44" t="s">
        <v>140</v>
      </c>
      <c r="C84" s="132" t="s">
        <v>221</v>
      </c>
      <c r="D84" s="132"/>
      <c r="E84" s="132"/>
      <c r="F84" s="132"/>
      <c r="G84" s="132"/>
      <c r="H84" s="132"/>
      <c r="I84" s="46">
        <f>(5/30)/12*0.015</f>
        <v>2.0833333333333332E-4</v>
      </c>
      <c r="J84" s="45">
        <f t="shared" si="1"/>
        <v>6.7461376070428864E-4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44" t="s">
        <v>143</v>
      </c>
      <c r="C85" s="134" t="s">
        <v>222</v>
      </c>
      <c r="D85" s="134"/>
      <c r="E85" s="134"/>
      <c r="F85" s="134"/>
      <c r="G85" s="134"/>
      <c r="H85" s="134"/>
      <c r="I85" s="46">
        <f>(15/30)/12*0.0078</f>
        <v>3.2499999999999999E-4</v>
      </c>
      <c r="J85" s="45">
        <f t="shared" si="1"/>
        <v>1.0523974666986902E-3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168</v>
      </c>
      <c r="C86" s="132" t="s">
        <v>223</v>
      </c>
      <c r="D86" s="132"/>
      <c r="E86" s="132"/>
      <c r="F86" s="132"/>
      <c r="G86" s="132"/>
      <c r="H86" s="132"/>
      <c r="I86" s="46">
        <f>(0.0144*0.1*0.4509*6/12)</f>
        <v>3.2464800000000003E-4</v>
      </c>
      <c r="J86" s="45">
        <f t="shared" si="1"/>
        <v>1.0512576392886044E-3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32"/>
      <c r="B87" s="44" t="s">
        <v>184</v>
      </c>
      <c r="C87" s="135" t="s">
        <v>224</v>
      </c>
      <c r="D87" s="135"/>
      <c r="E87" s="135"/>
      <c r="F87" s="135"/>
      <c r="G87" s="135"/>
      <c r="H87" s="135"/>
      <c r="I87" s="46">
        <f>SUM(I82:I86)*I49</f>
        <v>9.0154050980740738E-3</v>
      </c>
      <c r="J87" s="45">
        <f t="shared" si="1"/>
        <v>2.9193198419924963E-2</v>
      </c>
      <c r="K87" s="49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61"/>
      <c r="B88" s="128" t="s">
        <v>225</v>
      </c>
      <c r="C88" s="128"/>
      <c r="D88" s="128"/>
      <c r="E88" s="128"/>
      <c r="F88" s="128"/>
      <c r="G88" s="128"/>
      <c r="H88" s="128"/>
      <c r="I88" s="53">
        <f>SUM(I82:I87)</f>
        <v>3.5688201246222219E-2</v>
      </c>
      <c r="J88" s="48">
        <f>SUM(J82:J87)</f>
        <v>0.11556360794633017</v>
      </c>
      <c r="K88" s="49"/>
      <c r="L88" s="63"/>
      <c r="M88" s="63"/>
      <c r="N88" s="63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ht="16.5" customHeight="1" x14ac:dyDescent="0.2">
      <c r="A89" s="32"/>
      <c r="B89" s="136"/>
      <c r="C89" s="136"/>
      <c r="D89" s="136"/>
      <c r="E89" s="136"/>
      <c r="F89" s="136"/>
      <c r="G89" s="136"/>
      <c r="H89" s="136"/>
      <c r="I89" s="136"/>
      <c r="J89" s="136"/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8" t="s">
        <v>226</v>
      </c>
      <c r="C90" s="128"/>
      <c r="D90" s="128"/>
      <c r="E90" s="128"/>
      <c r="F90" s="128"/>
      <c r="G90" s="128"/>
      <c r="H90" s="128"/>
      <c r="I90" s="44" t="s">
        <v>162</v>
      </c>
      <c r="J90" s="44" t="s">
        <v>163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129" t="s">
        <v>173</v>
      </c>
      <c r="C91" s="129"/>
      <c r="D91" s="129"/>
      <c r="E91" s="129"/>
      <c r="F91" s="129"/>
      <c r="G91" s="129"/>
      <c r="H91" s="129"/>
      <c r="I91" s="129"/>
      <c r="J91" s="71">
        <f>J29</f>
        <v>3.2381460513805855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44" t="s">
        <v>135</v>
      </c>
      <c r="C92" s="132" t="s">
        <v>227</v>
      </c>
      <c r="D92" s="132"/>
      <c r="E92" s="132"/>
      <c r="F92" s="132"/>
      <c r="G92" s="132"/>
      <c r="H92" s="132"/>
      <c r="I92" s="46"/>
      <c r="J92" s="45">
        <v>0</v>
      </c>
      <c r="K92" s="3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4.25" customHeight="1" x14ac:dyDescent="0.2">
      <c r="A93" s="32"/>
      <c r="B93" s="128" t="s">
        <v>228</v>
      </c>
      <c r="C93" s="128"/>
      <c r="D93" s="128"/>
      <c r="E93" s="128"/>
      <c r="F93" s="128"/>
      <c r="G93" s="128"/>
      <c r="H93" s="128"/>
      <c r="I93" s="53"/>
      <c r="J93" s="48">
        <f>J92</f>
        <v>0</v>
      </c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6.5" customHeight="1" x14ac:dyDescent="0.2">
      <c r="A94" s="32"/>
      <c r="B94" s="72"/>
      <c r="C94" s="72"/>
      <c r="D94" s="72"/>
      <c r="E94" s="72"/>
      <c r="F94" s="72"/>
      <c r="G94" s="72"/>
      <c r="H94" s="72"/>
      <c r="I94" s="72"/>
      <c r="J94" s="72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4.25" customHeight="1" x14ac:dyDescent="0.2">
      <c r="A95" s="32"/>
      <c r="B95" s="131" t="s">
        <v>229</v>
      </c>
      <c r="C95" s="131"/>
      <c r="D95" s="131"/>
      <c r="E95" s="131"/>
      <c r="F95" s="131"/>
      <c r="G95" s="131"/>
      <c r="H95" s="131"/>
      <c r="I95" s="131"/>
      <c r="J95" s="131"/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128" t="s">
        <v>230</v>
      </c>
      <c r="C96" s="128"/>
      <c r="D96" s="128"/>
      <c r="E96" s="128"/>
      <c r="F96" s="128"/>
      <c r="G96" s="128"/>
      <c r="H96" s="128"/>
      <c r="I96" s="128"/>
      <c r="J96" s="44" t="s">
        <v>163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44" t="s">
        <v>231</v>
      </c>
      <c r="C97" s="132" t="s">
        <v>220</v>
      </c>
      <c r="D97" s="132"/>
      <c r="E97" s="132"/>
      <c r="F97" s="132"/>
      <c r="G97" s="132"/>
      <c r="H97" s="132"/>
      <c r="I97" s="132"/>
      <c r="J97" s="45">
        <f>J88</f>
        <v>0.11556360794633017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32"/>
      <c r="B98" s="44" t="s">
        <v>232</v>
      </c>
      <c r="C98" s="132" t="s">
        <v>233</v>
      </c>
      <c r="D98" s="132"/>
      <c r="E98" s="132"/>
      <c r="F98" s="132"/>
      <c r="G98" s="132"/>
      <c r="H98" s="132"/>
      <c r="I98" s="132"/>
      <c r="J98" s="45">
        <f>J93</f>
        <v>0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4.25" customHeight="1" x14ac:dyDescent="0.2">
      <c r="A99" s="61"/>
      <c r="B99" s="128" t="s">
        <v>234</v>
      </c>
      <c r="C99" s="128"/>
      <c r="D99" s="128"/>
      <c r="E99" s="128"/>
      <c r="F99" s="128"/>
      <c r="G99" s="128"/>
      <c r="H99" s="128"/>
      <c r="I99" s="128"/>
      <c r="J99" s="48">
        <f>SUM(J97:J98)</f>
        <v>0.11556360794633017</v>
      </c>
      <c r="K99" s="49"/>
      <c r="L99" s="63"/>
      <c r="M99" s="63"/>
      <c r="N99" s="63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6.5" customHeight="1" x14ac:dyDescent="0.2">
      <c r="A101" s="32"/>
      <c r="B101" s="72"/>
      <c r="C101" s="72"/>
      <c r="D101" s="72"/>
      <c r="E101" s="72"/>
      <c r="F101" s="72"/>
      <c r="G101" s="72"/>
      <c r="H101" s="72"/>
      <c r="I101" s="72"/>
      <c r="J101" s="72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131" t="s">
        <v>235</v>
      </c>
      <c r="C102" s="131"/>
      <c r="D102" s="131"/>
      <c r="E102" s="131"/>
      <c r="F102" s="131"/>
      <c r="G102" s="131"/>
      <c r="H102" s="131"/>
      <c r="I102" s="131"/>
      <c r="J102" s="131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>
        <v>5</v>
      </c>
      <c r="C103" s="128" t="s">
        <v>236</v>
      </c>
      <c r="D103" s="128"/>
      <c r="E103" s="128"/>
      <c r="F103" s="128"/>
      <c r="G103" s="128"/>
      <c r="H103" s="128"/>
      <c r="I103" s="44"/>
      <c r="J103" s="44" t="s">
        <v>163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135</v>
      </c>
      <c r="C104" s="132" t="s">
        <v>237</v>
      </c>
      <c r="D104" s="132"/>
      <c r="E104" s="132"/>
      <c r="F104" s="132"/>
      <c r="G104" s="132"/>
      <c r="H104" s="132"/>
      <c r="I104" s="45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32"/>
      <c r="B105" s="44" t="s">
        <v>137</v>
      </c>
      <c r="C105" s="132" t="s">
        <v>238</v>
      </c>
      <c r="D105" s="132"/>
      <c r="E105" s="132"/>
      <c r="F105" s="132"/>
      <c r="G105" s="132"/>
      <c r="H105" s="132"/>
      <c r="I105" s="73"/>
      <c r="J105" s="45"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/>
      <c r="B106" s="74" t="s">
        <v>140</v>
      </c>
      <c r="C106" s="132" t="s">
        <v>239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74" t="s">
        <v>143</v>
      </c>
      <c r="C107" s="132" t="s">
        <v>240</v>
      </c>
      <c r="D107" s="132"/>
      <c r="E107" s="132"/>
      <c r="F107" s="132"/>
      <c r="G107" s="132"/>
      <c r="H107" s="132"/>
      <c r="I107" s="75"/>
      <c r="J107" s="45"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128" t="s">
        <v>241</v>
      </c>
      <c r="C108" s="128"/>
      <c r="D108" s="128"/>
      <c r="E108" s="128"/>
      <c r="F108" s="128"/>
      <c r="G108" s="128"/>
      <c r="H108" s="128"/>
      <c r="I108" s="76"/>
      <c r="J108" s="48">
        <f>SUM(J104:J107)</f>
        <v>0</v>
      </c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133"/>
      <c r="C109" s="133"/>
      <c r="D109" s="133"/>
      <c r="E109" s="133"/>
      <c r="F109" s="133"/>
      <c r="G109" s="133"/>
      <c r="H109" s="133"/>
      <c r="I109" s="133"/>
      <c r="J109" s="133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6.5" customHeight="1" x14ac:dyDescent="0.2">
      <c r="A110" s="32"/>
      <c r="B110" s="72"/>
      <c r="C110" s="72"/>
      <c r="D110" s="72"/>
      <c r="E110" s="72"/>
      <c r="F110" s="72"/>
      <c r="G110" s="72"/>
      <c r="H110" s="72"/>
      <c r="I110" s="72"/>
      <c r="J110" s="72"/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131" t="s">
        <v>242</v>
      </c>
      <c r="C111" s="131"/>
      <c r="D111" s="131"/>
      <c r="E111" s="131"/>
      <c r="F111" s="131"/>
      <c r="G111" s="131"/>
      <c r="H111" s="131"/>
      <c r="I111" s="131"/>
      <c r="J111" s="131"/>
      <c r="K111" s="49"/>
      <c r="L111" s="70"/>
      <c r="M111" s="70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4.25" customHeight="1" x14ac:dyDescent="0.2">
      <c r="A112" s="32"/>
      <c r="B112" s="44">
        <v>6</v>
      </c>
      <c r="C112" s="128" t="s">
        <v>243</v>
      </c>
      <c r="D112" s="128"/>
      <c r="E112" s="128"/>
      <c r="F112" s="128"/>
      <c r="G112" s="128"/>
      <c r="H112" s="128"/>
      <c r="I112" s="44" t="s">
        <v>162</v>
      </c>
      <c r="J112" s="44" t="s">
        <v>163</v>
      </c>
      <c r="K112" s="49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44" t="s">
        <v>135</v>
      </c>
      <c r="C113" s="132" t="s">
        <v>244</v>
      </c>
      <c r="D113" s="132"/>
      <c r="E113" s="132"/>
      <c r="F113" s="132"/>
      <c r="G113" s="132"/>
      <c r="H113" s="132"/>
      <c r="I113" s="113">
        <v>0</v>
      </c>
      <c r="J113" s="45">
        <f>J130*I113</f>
        <v>0</v>
      </c>
      <c r="K113" s="77"/>
      <c r="L113" s="35"/>
      <c r="M113" s="35"/>
      <c r="N113" s="49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137</v>
      </c>
      <c r="C114" s="132" t="s">
        <v>245</v>
      </c>
      <c r="D114" s="132"/>
      <c r="E114" s="132"/>
      <c r="F114" s="132"/>
      <c r="G114" s="132"/>
      <c r="H114" s="132"/>
      <c r="I114" s="113">
        <v>0</v>
      </c>
      <c r="J114" s="45">
        <f>(J130+J113)*I114</f>
        <v>0</v>
      </c>
      <c r="K114" s="77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140</v>
      </c>
      <c r="C115" s="128" t="s">
        <v>246</v>
      </c>
      <c r="D115" s="128"/>
      <c r="E115" s="128"/>
      <c r="F115" s="128"/>
      <c r="G115" s="128"/>
      <c r="H115" s="128"/>
      <c r="I115" s="46"/>
      <c r="J115" s="45"/>
      <c r="K115" s="35"/>
      <c r="L115" s="35"/>
      <c r="M115" s="35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247</v>
      </c>
      <c r="C116" s="132" t="s">
        <v>248</v>
      </c>
      <c r="D116" s="132"/>
      <c r="E116" s="132"/>
      <c r="F116" s="132"/>
      <c r="G116" s="132"/>
      <c r="H116" s="132"/>
      <c r="I116" s="113">
        <v>0</v>
      </c>
      <c r="J116" s="45">
        <f>(($J$130+$J$113+$J$114)/(1-($I$116+$I$117+$I$118))*I116)</f>
        <v>0</v>
      </c>
      <c r="K116" s="77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249</v>
      </c>
      <c r="C117" s="132" t="s">
        <v>250</v>
      </c>
      <c r="D117" s="132"/>
      <c r="E117" s="132"/>
      <c r="F117" s="132"/>
      <c r="G117" s="132"/>
      <c r="H117" s="132"/>
      <c r="I117" s="113">
        <v>0</v>
      </c>
      <c r="J117" s="45">
        <f>(($J$130+$J$113+$J$114)/(1-($I$116+$I$117+$I$118))*I117)</f>
        <v>0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251</v>
      </c>
      <c r="C118" s="132" t="s">
        <v>252</v>
      </c>
      <c r="D118" s="132"/>
      <c r="E118" s="132"/>
      <c r="F118" s="132"/>
      <c r="G118" s="132"/>
      <c r="H118" s="132"/>
      <c r="I118" s="46">
        <v>0.03</v>
      </c>
      <c r="J118" s="45">
        <f>(($J$130+$J$113+$J$114)/(1-($I$116+$I$117+$I$118))*I118)</f>
        <v>0.16988965318680038</v>
      </c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44" t="s">
        <v>143</v>
      </c>
      <c r="C119" s="132" t="s">
        <v>240</v>
      </c>
      <c r="D119" s="132"/>
      <c r="E119" s="132"/>
      <c r="F119" s="132"/>
      <c r="G119" s="132"/>
      <c r="H119" s="132"/>
      <c r="I119" s="46"/>
      <c r="J119" s="45"/>
      <c r="K119" s="49"/>
      <c r="L119" s="49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128" t="s">
        <v>253</v>
      </c>
      <c r="C120" s="128"/>
      <c r="D120" s="128"/>
      <c r="E120" s="128"/>
      <c r="F120" s="128"/>
      <c r="G120" s="128"/>
      <c r="H120" s="128"/>
      <c r="I120" s="78">
        <f>SUM(I113:I119)</f>
        <v>0.03</v>
      </c>
      <c r="J120" s="48">
        <f>(SUM(J113:J119))</f>
        <v>0.16988965318680038</v>
      </c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50"/>
      <c r="C122" s="50"/>
      <c r="D122" s="50"/>
      <c r="E122" s="50"/>
      <c r="F122" s="50"/>
      <c r="G122" s="50"/>
      <c r="H122" s="50"/>
      <c r="I122" s="79"/>
      <c r="J122" s="52"/>
      <c r="K122" s="49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31" t="s">
        <v>254</v>
      </c>
      <c r="C123" s="131"/>
      <c r="D123" s="131"/>
      <c r="E123" s="131"/>
      <c r="F123" s="131"/>
      <c r="G123" s="131"/>
      <c r="H123" s="131"/>
      <c r="I123" s="131"/>
      <c r="J123" s="131"/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128" t="s">
        <v>255</v>
      </c>
      <c r="C124" s="128"/>
      <c r="D124" s="128"/>
      <c r="E124" s="128"/>
      <c r="F124" s="128"/>
      <c r="G124" s="128"/>
      <c r="H124" s="128"/>
      <c r="I124" s="128"/>
      <c r="J124" s="44" t="s">
        <v>163</v>
      </c>
      <c r="K124" s="3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44" t="s">
        <v>135</v>
      </c>
      <c r="C125" s="132" t="str">
        <f>B21</f>
        <v>MÓDULO 1 - COMPOSIÇÃO DA REMUNERAÇÃO</v>
      </c>
      <c r="D125" s="132"/>
      <c r="E125" s="132"/>
      <c r="F125" s="132"/>
      <c r="G125" s="132"/>
      <c r="H125" s="132"/>
      <c r="I125" s="132"/>
      <c r="J125" s="45">
        <f>J29</f>
        <v>3.2381460513805855</v>
      </c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44" t="s">
        <v>137</v>
      </c>
      <c r="C126" s="132" t="str">
        <f>B32</f>
        <v>MÓDULO 2 – ENCARGOS E BENEFÍCIOS ANUAIS, MENSAIS E DIÁRIOS</v>
      </c>
      <c r="D126" s="132"/>
      <c r="E126" s="132"/>
      <c r="F126" s="132"/>
      <c r="G126" s="132"/>
      <c r="H126" s="132"/>
      <c r="I126" s="132"/>
      <c r="J126" s="45">
        <f>J65</f>
        <v>1.9369510297341535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140</v>
      </c>
      <c r="C127" s="132" t="str">
        <f>B68</f>
        <v>MÓDULO 3 – PROVISÃO PARA RESCISÃO</v>
      </c>
      <c r="D127" s="132"/>
      <c r="E127" s="132"/>
      <c r="F127" s="132"/>
      <c r="G127" s="132"/>
      <c r="H127" s="132"/>
      <c r="I127" s="132"/>
      <c r="J127" s="45">
        <f>J76</f>
        <v>0.20243809731214293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143</v>
      </c>
      <c r="C128" s="132" t="str">
        <f>B79</f>
        <v>MÓDULO 4 – CUSTO DE REPOSIÇÃO DO PROFISSIONAL AUSENTE</v>
      </c>
      <c r="D128" s="132"/>
      <c r="E128" s="132"/>
      <c r="F128" s="132"/>
      <c r="G128" s="132"/>
      <c r="H128" s="132"/>
      <c r="I128" s="132"/>
      <c r="J128" s="45">
        <f>J99</f>
        <v>0.11556360794633017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 t="s">
        <v>168</v>
      </c>
      <c r="C129" s="132" t="str">
        <f>B102</f>
        <v>MÓDULO 5 – INSUMOS DIVERSOS</v>
      </c>
      <c r="D129" s="132"/>
      <c r="E129" s="132"/>
      <c r="F129" s="132"/>
      <c r="G129" s="132"/>
      <c r="H129" s="132"/>
      <c r="I129" s="132"/>
      <c r="J129" s="45">
        <f>J108</f>
        <v>0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44"/>
      <c r="C130" s="128" t="s">
        <v>256</v>
      </c>
      <c r="D130" s="128"/>
      <c r="E130" s="128"/>
      <c r="F130" s="128"/>
      <c r="G130" s="128"/>
      <c r="H130" s="128"/>
      <c r="I130" s="128"/>
      <c r="J130" s="48">
        <f>(SUM(J125:J129))</f>
        <v>5.4930987863732126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44" t="s">
        <v>184</v>
      </c>
      <c r="C131" s="132" t="str">
        <f>B111</f>
        <v>MÓDULO 6 – CUSTOS INDIRETOS, TRIBUTOS E LUCRO</v>
      </c>
      <c r="D131" s="132"/>
      <c r="E131" s="132"/>
      <c r="F131" s="132"/>
      <c r="G131" s="132"/>
      <c r="H131" s="132"/>
      <c r="I131" s="132"/>
      <c r="J131" s="45">
        <f>J120</f>
        <v>0.16988965318680038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128" t="s">
        <v>344</v>
      </c>
      <c r="C132" s="128"/>
      <c r="D132" s="128"/>
      <c r="E132" s="128"/>
      <c r="F132" s="128"/>
      <c r="G132" s="128"/>
      <c r="H132" s="128"/>
      <c r="I132" s="128"/>
      <c r="J132" s="48">
        <f>(SUM(J130:J131))</f>
        <v>5.6629884395600127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/>
      <c r="C133" s="129" t="s">
        <v>279</v>
      </c>
      <c r="D133" s="129"/>
      <c r="E133" s="129"/>
      <c r="F133" s="129"/>
      <c r="G133" s="129"/>
      <c r="H133" s="129"/>
      <c r="I133" s="74">
        <v>44</v>
      </c>
      <c r="J133" s="48">
        <f>J132*I133</f>
        <v>249.17149134064056</v>
      </c>
      <c r="K133" s="3"/>
      <c r="L133" s="3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35"/>
      <c r="J134" s="80" t="s">
        <v>259</v>
      </c>
      <c r="K134" s="49"/>
      <c r="L134" s="49"/>
      <c r="M134" s="49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5"/>
      <c r="C135" s="35"/>
      <c r="D135" s="35"/>
      <c r="E135" s="35"/>
      <c r="F135" s="35"/>
      <c r="G135" s="35"/>
      <c r="H135" s="35"/>
      <c r="I135" s="50"/>
      <c r="J135" s="51">
        <f>J132/J29</f>
        <v>1.7488366335871708</v>
      </c>
      <c r="K135" s="49"/>
      <c r="L135" s="3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51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49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"/>
      <c r="M149" s="3"/>
      <c r="N149" s="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</sheetData>
  <sheetProtection password="C59B" sheet="1" objects="1" scenarios="1"/>
  <mergeCells count="123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B29:I29"/>
    <mergeCell ref="B32:J32"/>
    <mergeCell ref="B33:H33"/>
    <mergeCell ref="B34:I34"/>
    <mergeCell ref="C35:H35"/>
    <mergeCell ref="C36:H36"/>
    <mergeCell ref="B37:H37"/>
    <mergeCell ref="B39:H39"/>
    <mergeCell ref="B40:I40"/>
    <mergeCell ref="C41:H41"/>
    <mergeCell ref="C42:H42"/>
    <mergeCell ref="C43:H43"/>
    <mergeCell ref="C44:H44"/>
    <mergeCell ref="C45:H45"/>
    <mergeCell ref="C46:H46"/>
    <mergeCell ref="C47:H47"/>
    <mergeCell ref="C48:H48"/>
    <mergeCell ref="B49:H49"/>
    <mergeCell ref="B51:H51"/>
    <mergeCell ref="C52:H52"/>
    <mergeCell ref="C53:H53"/>
    <mergeCell ref="C54:H54"/>
    <mergeCell ref="C55:H55"/>
    <mergeCell ref="C56:H56"/>
    <mergeCell ref="C57:H57"/>
    <mergeCell ref="B58:I58"/>
    <mergeCell ref="B60:J60"/>
    <mergeCell ref="B61:I61"/>
    <mergeCell ref="C62:I62"/>
    <mergeCell ref="C63:I63"/>
    <mergeCell ref="C64:I64"/>
    <mergeCell ref="B65:I65"/>
    <mergeCell ref="B66:J66"/>
    <mergeCell ref="B68:J68"/>
    <mergeCell ref="C69:H69"/>
    <mergeCell ref="B70:I70"/>
    <mergeCell ref="C71:H71"/>
    <mergeCell ref="C72:H72"/>
    <mergeCell ref="C73:H73"/>
    <mergeCell ref="C74:H74"/>
    <mergeCell ref="C75:H75"/>
    <mergeCell ref="B76:H76"/>
    <mergeCell ref="B77:J77"/>
    <mergeCell ref="B79:J79"/>
    <mergeCell ref="B80:H80"/>
    <mergeCell ref="B81:I81"/>
    <mergeCell ref="C82:H82"/>
    <mergeCell ref="C83:H83"/>
    <mergeCell ref="C84:H84"/>
    <mergeCell ref="C85:H85"/>
    <mergeCell ref="C86:H86"/>
    <mergeCell ref="C87:H87"/>
    <mergeCell ref="B88:H88"/>
    <mergeCell ref="B89:J89"/>
    <mergeCell ref="B90:H90"/>
    <mergeCell ref="B91:I91"/>
    <mergeCell ref="C92:H92"/>
    <mergeCell ref="B93:H93"/>
    <mergeCell ref="B95:J95"/>
    <mergeCell ref="B96:I96"/>
    <mergeCell ref="C97:I97"/>
    <mergeCell ref="C98:I98"/>
    <mergeCell ref="B99:I99"/>
    <mergeCell ref="B102:J102"/>
    <mergeCell ref="C103:H103"/>
    <mergeCell ref="C104:H104"/>
    <mergeCell ref="C105:H105"/>
    <mergeCell ref="C106:H106"/>
    <mergeCell ref="C107:H107"/>
    <mergeCell ref="B108:H108"/>
    <mergeCell ref="B109:J109"/>
    <mergeCell ref="B111:J111"/>
    <mergeCell ref="C112:H112"/>
    <mergeCell ref="C113:H113"/>
    <mergeCell ref="C114:H114"/>
    <mergeCell ref="C115:H115"/>
    <mergeCell ref="C116:H116"/>
    <mergeCell ref="C117:H117"/>
    <mergeCell ref="C118:H118"/>
    <mergeCell ref="C119:H119"/>
    <mergeCell ref="C131:I131"/>
    <mergeCell ref="B132:I132"/>
    <mergeCell ref="C133:H133"/>
    <mergeCell ref="B136:K151"/>
    <mergeCell ref="B120:H120"/>
    <mergeCell ref="B123:J123"/>
    <mergeCell ref="B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999"/>
  <sheetViews>
    <sheetView topLeftCell="A112" workbookViewId="0">
      <selection activeCell="H136" sqref="H136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96">
        <f>Motorista!J5</f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16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 – Hora extra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Motorista!J15</f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tr">
        <f>Motorista!J17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Motorista!J18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 t="s">
        <v>265</v>
      </c>
      <c r="D29" s="132"/>
      <c r="E29" s="132"/>
      <c r="F29" s="132"/>
      <c r="G29" s="132"/>
      <c r="H29" s="132"/>
      <c r="I29" s="46"/>
      <c r="J29" s="45">
        <f>((J15/220)*1.6)</f>
        <v>19.781163636363637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 t="s">
        <v>266</v>
      </c>
      <c r="D30" s="132"/>
      <c r="E30" s="132"/>
      <c r="F30" s="132"/>
      <c r="G30" s="132"/>
      <c r="H30" s="132"/>
      <c r="I30" s="46"/>
      <c r="J30" s="45">
        <f>(J29/6)</f>
        <v>3.2968606060606063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28" t="s">
        <v>170</v>
      </c>
      <c r="C31" s="128"/>
      <c r="D31" s="128"/>
      <c r="E31" s="128"/>
      <c r="F31" s="128"/>
      <c r="G31" s="128"/>
      <c r="H31" s="128"/>
      <c r="I31" s="128"/>
      <c r="J31" s="48">
        <f>SUM(J23:J30)</f>
        <v>23.078024242424242</v>
      </c>
      <c r="K31" s="49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4.25" customHeight="1" x14ac:dyDescent="0.2">
      <c r="A32" s="32"/>
      <c r="B32" s="50"/>
      <c r="C32" s="50"/>
      <c r="D32" s="50"/>
      <c r="E32" s="50"/>
      <c r="F32" s="50"/>
      <c r="G32" s="50"/>
      <c r="H32" s="50"/>
      <c r="I32" s="50"/>
      <c r="J32" s="51"/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4.25" customHeight="1" x14ac:dyDescent="0.2">
      <c r="A33" s="32"/>
      <c r="B33" s="50"/>
      <c r="C33" s="50"/>
      <c r="D33" s="50"/>
      <c r="E33" s="50"/>
      <c r="F33" s="50"/>
      <c r="G33" s="50"/>
      <c r="H33" s="50"/>
      <c r="I33" s="50"/>
      <c r="J33" s="51"/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131" t="s">
        <v>171</v>
      </c>
      <c r="C34" s="131"/>
      <c r="D34" s="131"/>
      <c r="E34" s="131"/>
      <c r="F34" s="131"/>
      <c r="G34" s="131"/>
      <c r="H34" s="131"/>
      <c r="I34" s="131"/>
      <c r="J34" s="131"/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172</v>
      </c>
      <c r="C35" s="128"/>
      <c r="D35" s="128"/>
      <c r="E35" s="128"/>
      <c r="F35" s="128"/>
      <c r="G35" s="128"/>
      <c r="H35" s="128"/>
      <c r="I35" s="44" t="s">
        <v>162</v>
      </c>
      <c r="J35" s="44" t="s">
        <v>163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128" t="s">
        <v>173</v>
      </c>
      <c r="C36" s="128"/>
      <c r="D36" s="128"/>
      <c r="E36" s="128"/>
      <c r="F36" s="128"/>
      <c r="G36" s="128"/>
      <c r="H36" s="128"/>
      <c r="I36" s="128"/>
      <c r="J36" s="52">
        <f>J31</f>
        <v>23.078024242424242</v>
      </c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44" t="s">
        <v>135</v>
      </c>
      <c r="C37" s="132" t="s">
        <v>174</v>
      </c>
      <c r="D37" s="132"/>
      <c r="E37" s="132"/>
      <c r="F37" s="132"/>
      <c r="G37" s="132"/>
      <c r="H37" s="132"/>
      <c r="I37" s="46">
        <f>1/12</f>
        <v>8.3333333333333329E-2</v>
      </c>
      <c r="J37" s="45">
        <f>$J$36*I37</f>
        <v>1.9231686868686868</v>
      </c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44" t="s">
        <v>137</v>
      </c>
      <c r="C38" s="132" t="s">
        <v>175</v>
      </c>
      <c r="D38" s="132"/>
      <c r="E38" s="132"/>
      <c r="F38" s="132"/>
      <c r="G38" s="132"/>
      <c r="H38" s="132"/>
      <c r="I38" s="46">
        <f>((1/12)+(1/12)/3)</f>
        <v>0.1111111111111111</v>
      </c>
      <c r="J38" s="45">
        <f>$J$36*I38</f>
        <v>2.5642249158249157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176</v>
      </c>
      <c r="C39" s="128"/>
      <c r="D39" s="128"/>
      <c r="E39" s="128"/>
      <c r="F39" s="128"/>
      <c r="G39" s="128"/>
      <c r="H39" s="128"/>
      <c r="I39" s="53">
        <f>I37+I38</f>
        <v>0.19444444444444442</v>
      </c>
      <c r="J39" s="48">
        <f>SUM(J37:J38)</f>
        <v>4.4873936026936025</v>
      </c>
      <c r="K39" s="49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54"/>
      <c r="C40" s="55"/>
      <c r="D40" s="55"/>
      <c r="E40" s="55"/>
      <c r="F40" s="55"/>
      <c r="G40" s="55"/>
      <c r="H40" s="55"/>
      <c r="I40" s="56"/>
      <c r="J40" s="57"/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4.25" customHeight="1" x14ac:dyDescent="0.2">
      <c r="A41" s="32"/>
      <c r="B41" s="128" t="s">
        <v>177</v>
      </c>
      <c r="C41" s="128"/>
      <c r="D41" s="128"/>
      <c r="E41" s="128"/>
      <c r="F41" s="128"/>
      <c r="G41" s="128"/>
      <c r="H41" s="128"/>
      <c r="I41" s="44" t="s">
        <v>162</v>
      </c>
      <c r="J41" s="44" t="s">
        <v>163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128" t="s">
        <v>178</v>
      </c>
      <c r="C42" s="128"/>
      <c r="D42" s="128"/>
      <c r="E42" s="128"/>
      <c r="F42" s="128"/>
      <c r="G42" s="128"/>
      <c r="H42" s="128"/>
      <c r="I42" s="128"/>
      <c r="J42" s="58">
        <f>J31+J39</f>
        <v>27.565417845117842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44" t="s">
        <v>135</v>
      </c>
      <c r="C43" s="132" t="s">
        <v>179</v>
      </c>
      <c r="D43" s="132"/>
      <c r="E43" s="132"/>
      <c r="F43" s="132"/>
      <c r="G43" s="132"/>
      <c r="H43" s="132"/>
      <c r="I43" s="46">
        <v>0.2</v>
      </c>
      <c r="J43" s="45">
        <f t="shared" ref="J43:J50" si="0">$J$42*I43</f>
        <v>5.5130835690235687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44" t="s">
        <v>137</v>
      </c>
      <c r="C44" s="132" t="s">
        <v>180</v>
      </c>
      <c r="D44" s="132"/>
      <c r="E44" s="132"/>
      <c r="F44" s="132"/>
      <c r="G44" s="132"/>
      <c r="H44" s="132"/>
      <c r="I44" s="46">
        <v>2.5000000000000001E-2</v>
      </c>
      <c r="J44" s="45">
        <f t="shared" si="0"/>
        <v>0.68913544612794608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140</v>
      </c>
      <c r="C45" s="132" t="s">
        <v>181</v>
      </c>
      <c r="D45" s="132"/>
      <c r="E45" s="132"/>
      <c r="F45" s="132"/>
      <c r="G45" s="132"/>
      <c r="H45" s="132"/>
      <c r="I45" s="113">
        <v>0</v>
      </c>
      <c r="J45" s="45">
        <f t="shared" si="0"/>
        <v>0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44" t="s">
        <v>143</v>
      </c>
      <c r="C46" s="132" t="s">
        <v>182</v>
      </c>
      <c r="D46" s="132"/>
      <c r="E46" s="132"/>
      <c r="F46" s="132"/>
      <c r="G46" s="132"/>
      <c r="H46" s="132"/>
      <c r="I46" s="46">
        <v>1.4999999999999999E-2</v>
      </c>
      <c r="J46" s="45">
        <f t="shared" si="0"/>
        <v>0.41348126767676763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168</v>
      </c>
      <c r="C47" s="132" t="s">
        <v>183</v>
      </c>
      <c r="D47" s="132"/>
      <c r="E47" s="132"/>
      <c r="F47" s="132"/>
      <c r="G47" s="132"/>
      <c r="H47" s="132"/>
      <c r="I47" s="46">
        <v>0.01</v>
      </c>
      <c r="J47" s="45">
        <f t="shared" si="0"/>
        <v>0.27565417845117846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44" t="s">
        <v>184</v>
      </c>
      <c r="C48" s="132" t="s">
        <v>185</v>
      </c>
      <c r="D48" s="132"/>
      <c r="E48" s="132"/>
      <c r="F48" s="132"/>
      <c r="G48" s="132"/>
      <c r="H48" s="132"/>
      <c r="I48" s="46">
        <v>6.0000000000000001E-3</v>
      </c>
      <c r="J48" s="45">
        <f t="shared" si="0"/>
        <v>0.16539250707070705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186</v>
      </c>
      <c r="C49" s="132" t="s">
        <v>187</v>
      </c>
      <c r="D49" s="132"/>
      <c r="E49" s="132"/>
      <c r="F49" s="132"/>
      <c r="G49" s="132"/>
      <c r="H49" s="132"/>
      <c r="I49" s="46">
        <v>2E-3</v>
      </c>
      <c r="J49" s="45">
        <f t="shared" si="0"/>
        <v>5.5130835690235684E-2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4.25" customHeight="1" x14ac:dyDescent="0.2">
      <c r="A50" s="32"/>
      <c r="B50" s="44" t="s">
        <v>188</v>
      </c>
      <c r="C50" s="132" t="s">
        <v>189</v>
      </c>
      <c r="D50" s="132"/>
      <c r="E50" s="132"/>
      <c r="F50" s="132"/>
      <c r="G50" s="132"/>
      <c r="H50" s="132"/>
      <c r="I50" s="46">
        <v>0.08</v>
      </c>
      <c r="J50" s="45">
        <f t="shared" si="0"/>
        <v>2.2052334276094276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128" t="s">
        <v>190</v>
      </c>
      <c r="C51" s="128"/>
      <c r="D51" s="128"/>
      <c r="E51" s="128"/>
      <c r="F51" s="128"/>
      <c r="G51" s="128"/>
      <c r="H51" s="128"/>
      <c r="I51" s="53">
        <f>SUM(I43:I50)</f>
        <v>0.33800000000000002</v>
      </c>
      <c r="J51" s="48">
        <f>SUM(J43:J50)</f>
        <v>9.3171112316498323</v>
      </c>
      <c r="K51" s="49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2"/>
      <c r="C52" s="50"/>
      <c r="D52" s="50"/>
      <c r="E52" s="50"/>
      <c r="F52" s="50"/>
      <c r="G52" s="50"/>
      <c r="H52" s="50"/>
      <c r="I52" s="59"/>
      <c r="J52" s="60"/>
      <c r="K52" s="49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/>
      <c r="B53" s="128" t="s">
        <v>191</v>
      </c>
      <c r="C53" s="128"/>
      <c r="D53" s="128"/>
      <c r="E53" s="128"/>
      <c r="F53" s="128"/>
      <c r="G53" s="128"/>
      <c r="H53" s="128"/>
      <c r="I53" s="53"/>
      <c r="J53" s="44" t="s">
        <v>163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61"/>
      <c r="B54" s="44" t="s">
        <v>135</v>
      </c>
      <c r="C54" s="132" t="s">
        <v>192</v>
      </c>
      <c r="D54" s="132"/>
      <c r="E54" s="132"/>
      <c r="F54" s="132"/>
      <c r="G54" s="132"/>
      <c r="H54" s="132"/>
      <c r="I54" s="62"/>
      <c r="J54" s="45">
        <v>0</v>
      </c>
      <c r="K54" s="63"/>
      <c r="L54" s="63"/>
      <c r="M54" s="63"/>
      <c r="N54" s="63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4.25" customHeight="1" x14ac:dyDescent="0.2">
      <c r="A55" s="32"/>
      <c r="B55" s="44" t="s">
        <v>137</v>
      </c>
      <c r="C55" s="132" t="s">
        <v>193</v>
      </c>
      <c r="D55" s="132"/>
      <c r="E55" s="132"/>
      <c r="F55" s="132"/>
      <c r="G55" s="132"/>
      <c r="H55" s="132"/>
      <c r="I55" s="45"/>
      <c r="J55" s="45">
        <v>0</v>
      </c>
      <c r="K55" s="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140</v>
      </c>
      <c r="C56" s="132" t="s">
        <v>194</v>
      </c>
      <c r="D56" s="132"/>
      <c r="E56" s="132"/>
      <c r="F56" s="132"/>
      <c r="G56" s="132"/>
      <c r="H56" s="132"/>
      <c r="I56" s="45"/>
      <c r="J56" s="45">
        <v>0</v>
      </c>
      <c r="K56" s="3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44" t="s">
        <v>143</v>
      </c>
      <c r="C57" s="132" t="s">
        <v>195</v>
      </c>
      <c r="D57" s="132"/>
      <c r="E57" s="132"/>
      <c r="F57" s="132"/>
      <c r="G57" s="132"/>
      <c r="H57" s="132"/>
      <c r="I57" s="84"/>
      <c r="J57" s="84">
        <v>0</v>
      </c>
      <c r="K57" s="64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44" t="s">
        <v>168</v>
      </c>
      <c r="C58" s="132" t="s">
        <v>196</v>
      </c>
      <c r="D58" s="132"/>
      <c r="E58" s="132"/>
      <c r="F58" s="132"/>
      <c r="G58" s="132"/>
      <c r="H58" s="132"/>
      <c r="I58" s="84">
        <v>0</v>
      </c>
      <c r="J58" s="84">
        <v>0</v>
      </c>
      <c r="K58" s="8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44" t="s">
        <v>184</v>
      </c>
      <c r="C59" s="132" t="s">
        <v>197</v>
      </c>
      <c r="D59" s="132"/>
      <c r="E59" s="132"/>
      <c r="F59" s="132"/>
      <c r="G59" s="132"/>
      <c r="H59" s="132"/>
      <c r="I59" s="84">
        <v>0</v>
      </c>
      <c r="J59" s="84">
        <v>0</v>
      </c>
      <c r="K59" s="65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128" t="s">
        <v>198</v>
      </c>
      <c r="C60" s="128"/>
      <c r="D60" s="128"/>
      <c r="E60" s="128"/>
      <c r="F60" s="128"/>
      <c r="G60" s="128"/>
      <c r="H60" s="128"/>
      <c r="I60" s="128"/>
      <c r="J60" s="48">
        <f>SUM(J54:J59)</f>
        <v>0</v>
      </c>
      <c r="K60" s="49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2"/>
      <c r="C61" s="50"/>
      <c r="D61" s="50"/>
      <c r="E61" s="50"/>
      <c r="F61" s="50"/>
      <c r="G61" s="50"/>
      <c r="H61" s="50"/>
      <c r="I61" s="59"/>
      <c r="J61" s="60"/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131" t="s">
        <v>199</v>
      </c>
      <c r="C62" s="131"/>
      <c r="D62" s="131"/>
      <c r="E62" s="131"/>
      <c r="F62" s="131"/>
      <c r="G62" s="131"/>
      <c r="H62" s="131"/>
      <c r="I62" s="131"/>
      <c r="J62" s="131"/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128" t="s">
        <v>200</v>
      </c>
      <c r="C63" s="128"/>
      <c r="D63" s="128"/>
      <c r="E63" s="128"/>
      <c r="F63" s="128"/>
      <c r="G63" s="128"/>
      <c r="H63" s="128"/>
      <c r="I63" s="128"/>
      <c r="J63" s="44" t="s">
        <v>163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/>
      <c r="B64" s="44" t="s">
        <v>201</v>
      </c>
      <c r="C64" s="132" t="s">
        <v>202</v>
      </c>
      <c r="D64" s="132"/>
      <c r="E64" s="132"/>
      <c r="F64" s="132"/>
      <c r="G64" s="132"/>
      <c r="H64" s="132"/>
      <c r="I64" s="132"/>
      <c r="J64" s="45">
        <f>J39</f>
        <v>4.4873936026936025</v>
      </c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44" t="s">
        <v>203</v>
      </c>
      <c r="C65" s="132" t="s">
        <v>204</v>
      </c>
      <c r="D65" s="132"/>
      <c r="E65" s="132"/>
      <c r="F65" s="132"/>
      <c r="G65" s="132"/>
      <c r="H65" s="132"/>
      <c r="I65" s="132"/>
      <c r="J65" s="45">
        <f>J51</f>
        <v>9.3171112316498323</v>
      </c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44" t="s">
        <v>205</v>
      </c>
      <c r="C66" s="132" t="s">
        <v>206</v>
      </c>
      <c r="D66" s="132"/>
      <c r="E66" s="132"/>
      <c r="F66" s="132"/>
      <c r="G66" s="132"/>
      <c r="H66" s="132"/>
      <c r="I66" s="132"/>
      <c r="J66" s="45">
        <f>J60</f>
        <v>0</v>
      </c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61"/>
      <c r="B67" s="128" t="s">
        <v>207</v>
      </c>
      <c r="C67" s="128"/>
      <c r="D67" s="128"/>
      <c r="E67" s="128"/>
      <c r="F67" s="128"/>
      <c r="G67" s="128"/>
      <c r="H67" s="128"/>
      <c r="I67" s="128"/>
      <c r="J67" s="48">
        <f>SUM(J64:J66)</f>
        <v>13.804504834343435</v>
      </c>
      <c r="K67" s="49"/>
      <c r="L67" s="63"/>
      <c r="M67" s="63"/>
      <c r="N67" s="63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4.25" customHeight="1" x14ac:dyDescent="0.2">
      <c r="A68" s="32"/>
      <c r="B68" s="138"/>
      <c r="C68" s="138"/>
      <c r="D68" s="138"/>
      <c r="E68" s="138"/>
      <c r="F68" s="138"/>
      <c r="G68" s="138"/>
      <c r="H68" s="138"/>
      <c r="I68" s="138"/>
      <c r="J68" s="138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66"/>
      <c r="C69" s="66"/>
      <c r="D69" s="66"/>
      <c r="E69" s="66"/>
      <c r="F69" s="66"/>
      <c r="G69" s="66"/>
      <c r="H69" s="66"/>
      <c r="I69" s="66"/>
      <c r="J69" s="66"/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131" t="s">
        <v>208</v>
      </c>
      <c r="C70" s="131"/>
      <c r="D70" s="131"/>
      <c r="E70" s="131"/>
      <c r="F70" s="131"/>
      <c r="G70" s="131"/>
      <c r="H70" s="131"/>
      <c r="I70" s="131"/>
      <c r="J70" s="131"/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>
        <v>3</v>
      </c>
      <c r="C71" s="128" t="s">
        <v>209</v>
      </c>
      <c r="D71" s="128"/>
      <c r="E71" s="128"/>
      <c r="F71" s="128"/>
      <c r="G71" s="128"/>
      <c r="H71" s="128"/>
      <c r="I71" s="44" t="s">
        <v>162</v>
      </c>
      <c r="J71" s="44" t="s">
        <v>163</v>
      </c>
      <c r="K71" s="3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128" t="s">
        <v>173</v>
      </c>
      <c r="C72" s="128"/>
      <c r="D72" s="128"/>
      <c r="E72" s="128"/>
      <c r="F72" s="128"/>
      <c r="G72" s="128"/>
      <c r="H72" s="128"/>
      <c r="I72" s="128"/>
      <c r="J72" s="58">
        <f>J31</f>
        <v>23.078024242424242</v>
      </c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135</v>
      </c>
      <c r="C73" s="132" t="s">
        <v>210</v>
      </c>
      <c r="D73" s="132"/>
      <c r="E73" s="132"/>
      <c r="F73" s="132"/>
      <c r="G73" s="132"/>
      <c r="H73" s="132"/>
      <c r="I73" s="46">
        <f>((1/12)*0.05)</f>
        <v>4.1666666666666666E-3</v>
      </c>
      <c r="J73" s="45">
        <f>$J$72*I73</f>
        <v>9.6158434343434337E-2</v>
      </c>
      <c r="K73" s="49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44" t="s">
        <v>137</v>
      </c>
      <c r="C74" s="132" t="s">
        <v>211</v>
      </c>
      <c r="D74" s="132"/>
      <c r="E74" s="132"/>
      <c r="F74" s="132"/>
      <c r="G74" s="132"/>
      <c r="H74" s="132"/>
      <c r="I74" s="46">
        <f>I73*0.08</f>
        <v>3.3333333333333332E-4</v>
      </c>
      <c r="J74" s="45">
        <f>$J$72*I74</f>
        <v>7.6926747474747471E-3</v>
      </c>
      <c r="K74" s="49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 t="s">
        <v>140</v>
      </c>
      <c r="C75" s="132" t="s">
        <v>212</v>
      </c>
      <c r="D75" s="132"/>
      <c r="E75" s="132"/>
      <c r="F75" s="132"/>
      <c r="G75" s="132"/>
      <c r="H75" s="132"/>
      <c r="I75" s="46">
        <f>(7/30)/12</f>
        <v>1.9444444444444445E-2</v>
      </c>
      <c r="J75" s="45">
        <f>$J$72*I75</f>
        <v>0.44873936026936029</v>
      </c>
      <c r="K75" s="67" t="s">
        <v>213</v>
      </c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44" t="s">
        <v>143</v>
      </c>
      <c r="C76" s="132" t="s">
        <v>214</v>
      </c>
      <c r="D76" s="132"/>
      <c r="E76" s="132"/>
      <c r="F76" s="132"/>
      <c r="G76" s="132"/>
      <c r="H76" s="132"/>
      <c r="I76" s="46">
        <f>I75*I51</f>
        <v>6.5722222222222224E-3</v>
      </c>
      <c r="J76" s="45">
        <f>$J$72*I76</f>
        <v>0.15167390377104376</v>
      </c>
      <c r="K76" s="68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"/>
      <c r="B77" s="44" t="s">
        <v>168</v>
      </c>
      <c r="C77" s="132" t="s">
        <v>215</v>
      </c>
      <c r="D77" s="132"/>
      <c r="E77" s="132"/>
      <c r="F77" s="132"/>
      <c r="G77" s="132"/>
      <c r="H77" s="132"/>
      <c r="I77" s="46">
        <f>(0.4*0.08)</f>
        <v>3.2000000000000001E-2</v>
      </c>
      <c r="J77" s="45">
        <f>$J$72*I77</f>
        <v>0.73849677575757577</v>
      </c>
      <c r="K77" s="4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2"/>
      <c r="B78" s="128" t="s">
        <v>216</v>
      </c>
      <c r="C78" s="128"/>
      <c r="D78" s="128"/>
      <c r="E78" s="128"/>
      <c r="F78" s="128"/>
      <c r="G78" s="128"/>
      <c r="H78" s="128"/>
      <c r="I78" s="53">
        <f>SUM(I73:I77)</f>
        <v>6.2516666666666665E-2</v>
      </c>
      <c r="J78" s="48">
        <f>SUM(J73:J77)</f>
        <v>1.4427611488888887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61"/>
      <c r="B79" s="137"/>
      <c r="C79" s="137"/>
      <c r="D79" s="137"/>
      <c r="E79" s="137"/>
      <c r="F79" s="137"/>
      <c r="G79" s="137"/>
      <c r="H79" s="137"/>
      <c r="I79" s="137"/>
      <c r="J79" s="137"/>
      <c r="K79" s="63"/>
      <c r="L79" s="63"/>
      <c r="M79" s="63"/>
      <c r="N79" s="63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4.25" customHeight="1" x14ac:dyDescent="0.2">
      <c r="A80" s="61"/>
      <c r="B80" s="50"/>
      <c r="C80" s="50"/>
      <c r="D80" s="50"/>
      <c r="E80" s="50"/>
      <c r="F80" s="50"/>
      <c r="G80" s="50"/>
      <c r="H80" s="50"/>
      <c r="I80" s="50"/>
      <c r="J80" s="50"/>
      <c r="K80" s="63"/>
      <c r="L80" s="63"/>
      <c r="M80" s="63"/>
      <c r="N80" s="63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4.25" customHeight="1" x14ac:dyDescent="0.2">
      <c r="A81" s="32"/>
      <c r="B81" s="131" t="s">
        <v>217</v>
      </c>
      <c r="C81" s="131"/>
      <c r="D81" s="131"/>
      <c r="E81" s="131"/>
      <c r="F81" s="131"/>
      <c r="G81" s="131"/>
      <c r="H81" s="131"/>
      <c r="I81" s="131"/>
      <c r="J81" s="131"/>
      <c r="K81" s="3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4.25" customHeight="1" x14ac:dyDescent="0.2">
      <c r="A82" s="3"/>
      <c r="B82" s="128" t="s">
        <v>218</v>
      </c>
      <c r="C82" s="128"/>
      <c r="D82" s="128"/>
      <c r="E82" s="128"/>
      <c r="F82" s="128"/>
      <c r="G82" s="128"/>
      <c r="H82" s="128"/>
      <c r="I82" s="44" t="s">
        <v>162</v>
      </c>
      <c r="J82" s="44" t="s">
        <v>163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2"/>
      <c r="B83" s="142" t="s">
        <v>173</v>
      </c>
      <c r="C83" s="142"/>
      <c r="D83" s="142"/>
      <c r="E83" s="142"/>
      <c r="F83" s="142"/>
      <c r="G83" s="142"/>
      <c r="H83" s="142"/>
      <c r="I83" s="142"/>
      <c r="J83" s="69">
        <f>J31</f>
        <v>23.078024242424242</v>
      </c>
      <c r="K83" s="3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4.25" customHeight="1" x14ac:dyDescent="0.2">
      <c r="A84" s="32"/>
      <c r="B84" s="44" t="s">
        <v>135</v>
      </c>
      <c r="C84" s="132" t="s">
        <v>219</v>
      </c>
      <c r="D84" s="132"/>
      <c r="E84" s="132"/>
      <c r="F84" s="132"/>
      <c r="G84" s="132"/>
      <c r="H84" s="132"/>
      <c r="I84" s="46">
        <f>I38/12</f>
        <v>9.2592592592592587E-3</v>
      </c>
      <c r="J84" s="45">
        <f t="shared" ref="J84:J89" si="1">$J$83*I84</f>
        <v>0.2136854096520763</v>
      </c>
      <c r="K84" s="70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44" t="s">
        <v>137</v>
      </c>
      <c r="C85" s="132" t="s">
        <v>220</v>
      </c>
      <c r="D85" s="132"/>
      <c r="E85" s="132"/>
      <c r="F85" s="132"/>
      <c r="G85" s="132"/>
      <c r="H85" s="132"/>
      <c r="I85" s="46">
        <f>(5.96/30)*(1/12)</f>
        <v>1.6555555555555553E-2</v>
      </c>
      <c r="J85" s="45">
        <f t="shared" si="1"/>
        <v>0.38206951245791237</v>
      </c>
      <c r="K85" s="70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140</v>
      </c>
      <c r="C86" s="132" t="s">
        <v>221</v>
      </c>
      <c r="D86" s="132"/>
      <c r="E86" s="132"/>
      <c r="F86" s="132"/>
      <c r="G86" s="132"/>
      <c r="H86" s="132"/>
      <c r="I86" s="46">
        <f>(5/30)/12*0.015</f>
        <v>2.0833333333333332E-4</v>
      </c>
      <c r="J86" s="45">
        <f t="shared" si="1"/>
        <v>4.8079217171717167E-3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44" t="s">
        <v>143</v>
      </c>
      <c r="C87" s="134" t="s">
        <v>222</v>
      </c>
      <c r="D87" s="134"/>
      <c r="E87" s="134"/>
      <c r="F87" s="134"/>
      <c r="G87" s="134"/>
      <c r="H87" s="134"/>
      <c r="I87" s="46">
        <f>(15/30)/12*0.0078</f>
        <v>3.2499999999999999E-4</v>
      </c>
      <c r="J87" s="45">
        <f t="shared" si="1"/>
        <v>7.5003578787878784E-3</v>
      </c>
      <c r="K87" s="49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168</v>
      </c>
      <c r="C88" s="132" t="s">
        <v>223</v>
      </c>
      <c r="D88" s="132"/>
      <c r="E88" s="132"/>
      <c r="F88" s="132"/>
      <c r="G88" s="132"/>
      <c r="H88" s="132"/>
      <c r="I88" s="46">
        <f>(0.0144*0.1*0.4509*6/12)</f>
        <v>3.2464800000000003E-4</v>
      </c>
      <c r="J88" s="45">
        <f t="shared" si="1"/>
        <v>7.492234414254546E-3</v>
      </c>
      <c r="K88" s="49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4.25" customHeight="1" x14ac:dyDescent="0.2">
      <c r="A89" s="32"/>
      <c r="B89" s="44" t="s">
        <v>184</v>
      </c>
      <c r="C89" s="135" t="s">
        <v>224</v>
      </c>
      <c r="D89" s="135"/>
      <c r="E89" s="135"/>
      <c r="F89" s="135"/>
      <c r="G89" s="135"/>
      <c r="H89" s="135"/>
      <c r="I89" s="46">
        <f>SUM(I84:I88)*I51</f>
        <v>9.0154050980740738E-3</v>
      </c>
      <c r="J89" s="45">
        <f t="shared" si="1"/>
        <v>0.20805773740862857</v>
      </c>
      <c r="K89" s="49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61"/>
      <c r="B90" s="128" t="s">
        <v>225</v>
      </c>
      <c r="C90" s="128"/>
      <c r="D90" s="128"/>
      <c r="E90" s="128"/>
      <c r="F90" s="128"/>
      <c r="G90" s="128"/>
      <c r="H90" s="128"/>
      <c r="I90" s="53">
        <f>SUM(I84:I89)</f>
        <v>3.5688201246222219E-2</v>
      </c>
      <c r="J90" s="48">
        <f>SUM(J84:J89)</f>
        <v>0.82361317352883134</v>
      </c>
      <c r="K90" s="49"/>
      <c r="L90" s="63"/>
      <c r="M90" s="63"/>
      <c r="N90" s="63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6.5" customHeight="1" x14ac:dyDescent="0.2">
      <c r="A91" s="32"/>
      <c r="B91" s="136"/>
      <c r="C91" s="136"/>
      <c r="D91" s="136"/>
      <c r="E91" s="136"/>
      <c r="F91" s="136"/>
      <c r="G91" s="136"/>
      <c r="H91" s="136"/>
      <c r="I91" s="136"/>
      <c r="J91" s="136"/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128" t="s">
        <v>226</v>
      </c>
      <c r="C92" s="128"/>
      <c r="D92" s="128"/>
      <c r="E92" s="128"/>
      <c r="F92" s="128"/>
      <c r="G92" s="128"/>
      <c r="H92" s="128"/>
      <c r="I92" s="44" t="s">
        <v>162</v>
      </c>
      <c r="J92" s="44" t="s">
        <v>163</v>
      </c>
      <c r="K92" s="3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129" t="s">
        <v>173</v>
      </c>
      <c r="C93" s="129"/>
      <c r="D93" s="129"/>
      <c r="E93" s="129"/>
      <c r="F93" s="129"/>
      <c r="G93" s="129"/>
      <c r="H93" s="129"/>
      <c r="I93" s="129"/>
      <c r="J93" s="71">
        <f>J31</f>
        <v>23.078024242424242</v>
      </c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44" t="s">
        <v>135</v>
      </c>
      <c r="C94" s="132" t="s">
        <v>227</v>
      </c>
      <c r="D94" s="132"/>
      <c r="E94" s="132"/>
      <c r="F94" s="132"/>
      <c r="G94" s="132"/>
      <c r="H94" s="132"/>
      <c r="I94" s="46"/>
      <c r="J94" s="45">
        <v>0</v>
      </c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4.25" customHeight="1" x14ac:dyDescent="0.2">
      <c r="A95" s="32"/>
      <c r="B95" s="128" t="s">
        <v>228</v>
      </c>
      <c r="C95" s="128"/>
      <c r="D95" s="128"/>
      <c r="E95" s="128"/>
      <c r="F95" s="128"/>
      <c r="G95" s="128"/>
      <c r="H95" s="128"/>
      <c r="I95" s="53"/>
      <c r="J95" s="48">
        <f>J94</f>
        <v>0</v>
      </c>
      <c r="K95" s="49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6.5" customHeight="1" x14ac:dyDescent="0.2">
      <c r="A96" s="32"/>
      <c r="B96" s="72"/>
      <c r="C96" s="72"/>
      <c r="D96" s="72"/>
      <c r="E96" s="72"/>
      <c r="F96" s="72"/>
      <c r="G96" s="72"/>
      <c r="H96" s="72"/>
      <c r="I96" s="72"/>
      <c r="J96" s="72"/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131" t="s">
        <v>229</v>
      </c>
      <c r="C97" s="131"/>
      <c r="D97" s="131"/>
      <c r="E97" s="131"/>
      <c r="F97" s="131"/>
      <c r="G97" s="131"/>
      <c r="H97" s="131"/>
      <c r="I97" s="131"/>
      <c r="J97" s="131"/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128" t="s">
        <v>230</v>
      </c>
      <c r="C98" s="128"/>
      <c r="D98" s="128"/>
      <c r="E98" s="128"/>
      <c r="F98" s="128"/>
      <c r="G98" s="128"/>
      <c r="H98" s="128"/>
      <c r="I98" s="128"/>
      <c r="J98" s="44" t="s">
        <v>163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44" t="s">
        <v>231</v>
      </c>
      <c r="C99" s="132" t="s">
        <v>220</v>
      </c>
      <c r="D99" s="132"/>
      <c r="E99" s="132"/>
      <c r="F99" s="132"/>
      <c r="G99" s="132"/>
      <c r="H99" s="132"/>
      <c r="I99" s="132"/>
      <c r="J99" s="45">
        <f>J90</f>
        <v>0.82361317352883134</v>
      </c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4.25" customHeight="1" x14ac:dyDescent="0.2">
      <c r="A100" s="32"/>
      <c r="B100" s="44" t="s">
        <v>232</v>
      </c>
      <c r="C100" s="132" t="s">
        <v>233</v>
      </c>
      <c r="D100" s="132"/>
      <c r="E100" s="132"/>
      <c r="F100" s="132"/>
      <c r="G100" s="132"/>
      <c r="H100" s="132"/>
      <c r="I100" s="132"/>
      <c r="J100" s="45">
        <f>J95</f>
        <v>0</v>
      </c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61"/>
      <c r="B101" s="128" t="s">
        <v>234</v>
      </c>
      <c r="C101" s="128"/>
      <c r="D101" s="128"/>
      <c r="E101" s="128"/>
      <c r="F101" s="128"/>
      <c r="G101" s="128"/>
      <c r="H101" s="128"/>
      <c r="I101" s="128"/>
      <c r="J101" s="48">
        <f>SUM(J99:J100)</f>
        <v>0.82361317352883134</v>
      </c>
      <c r="K101" s="49"/>
      <c r="L101" s="63"/>
      <c r="M101" s="63"/>
      <c r="N101" s="63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6.5" customHeight="1" x14ac:dyDescent="0.2">
      <c r="A102" s="32"/>
      <c r="B102" s="72"/>
      <c r="C102" s="72"/>
      <c r="D102" s="72"/>
      <c r="E102" s="72"/>
      <c r="F102" s="72"/>
      <c r="G102" s="72"/>
      <c r="H102" s="72"/>
      <c r="I102" s="72"/>
      <c r="J102" s="72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6.5" customHeight="1" x14ac:dyDescent="0.2">
      <c r="A103" s="32"/>
      <c r="B103" s="72"/>
      <c r="C103" s="72"/>
      <c r="D103" s="72"/>
      <c r="E103" s="72"/>
      <c r="F103" s="72"/>
      <c r="G103" s="72"/>
      <c r="H103" s="72"/>
      <c r="I103" s="72"/>
      <c r="J103" s="72"/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131" t="s">
        <v>235</v>
      </c>
      <c r="C104" s="131"/>
      <c r="D104" s="131"/>
      <c r="E104" s="131"/>
      <c r="F104" s="131"/>
      <c r="G104" s="131"/>
      <c r="H104" s="131"/>
      <c r="I104" s="131"/>
      <c r="J104" s="131"/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32"/>
      <c r="B105" s="44">
        <v>5</v>
      </c>
      <c r="C105" s="128" t="s">
        <v>236</v>
      </c>
      <c r="D105" s="128"/>
      <c r="E105" s="128"/>
      <c r="F105" s="128"/>
      <c r="G105" s="128"/>
      <c r="H105" s="128"/>
      <c r="I105" s="44"/>
      <c r="J105" s="44" t="s">
        <v>163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44" t="s">
        <v>135</v>
      </c>
      <c r="C106" s="132" t="s">
        <v>237</v>
      </c>
      <c r="D106" s="132"/>
      <c r="E106" s="132"/>
      <c r="F106" s="132"/>
      <c r="G106" s="132"/>
      <c r="H106" s="132"/>
      <c r="I106" s="4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44" t="s">
        <v>137</v>
      </c>
      <c r="C107" s="132" t="s">
        <v>238</v>
      </c>
      <c r="D107" s="132"/>
      <c r="E107" s="132"/>
      <c r="F107" s="132"/>
      <c r="G107" s="132"/>
      <c r="H107" s="132"/>
      <c r="I107" s="73"/>
      <c r="J107" s="45"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74" t="s">
        <v>140</v>
      </c>
      <c r="C108" s="132" t="s">
        <v>239</v>
      </c>
      <c r="D108" s="132"/>
      <c r="E108" s="132"/>
      <c r="F108" s="132"/>
      <c r="G108" s="132"/>
      <c r="H108" s="132"/>
      <c r="I108" s="75"/>
      <c r="J108" s="45">
        <v>0</v>
      </c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74" t="s">
        <v>143</v>
      </c>
      <c r="C109" s="132" t="s">
        <v>240</v>
      </c>
      <c r="D109" s="132"/>
      <c r="E109" s="132"/>
      <c r="F109" s="132"/>
      <c r="G109" s="132"/>
      <c r="H109" s="132"/>
      <c r="I109" s="75"/>
      <c r="J109" s="45">
        <v>0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28" t="s">
        <v>241</v>
      </c>
      <c r="C110" s="128"/>
      <c r="D110" s="128"/>
      <c r="E110" s="128"/>
      <c r="F110" s="128"/>
      <c r="G110" s="128"/>
      <c r="H110" s="128"/>
      <c r="I110" s="76"/>
      <c r="J110" s="48">
        <f>SUM(J106:J109)</f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6.5" customHeight="1" x14ac:dyDescent="0.2">
      <c r="A111" s="32"/>
      <c r="B111" s="133"/>
      <c r="C111" s="133"/>
      <c r="D111" s="133"/>
      <c r="E111" s="133"/>
      <c r="F111" s="133"/>
      <c r="G111" s="133"/>
      <c r="H111" s="133"/>
      <c r="I111" s="133"/>
      <c r="J111" s="133"/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6.5" customHeight="1" x14ac:dyDescent="0.2">
      <c r="A112" s="32"/>
      <c r="B112" s="72"/>
      <c r="C112" s="72"/>
      <c r="D112" s="72"/>
      <c r="E112" s="72"/>
      <c r="F112" s="72"/>
      <c r="G112" s="72"/>
      <c r="H112" s="72"/>
      <c r="I112" s="72"/>
      <c r="J112" s="72"/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131" t="s">
        <v>242</v>
      </c>
      <c r="C113" s="131"/>
      <c r="D113" s="131"/>
      <c r="E113" s="131"/>
      <c r="F113" s="131"/>
      <c r="G113" s="131"/>
      <c r="H113" s="131"/>
      <c r="I113" s="131"/>
      <c r="J113" s="131"/>
      <c r="K113" s="49"/>
      <c r="L113" s="70"/>
      <c r="M113" s="70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>
        <v>6</v>
      </c>
      <c r="C114" s="128" t="s">
        <v>243</v>
      </c>
      <c r="D114" s="128"/>
      <c r="E114" s="128"/>
      <c r="F114" s="128"/>
      <c r="G114" s="128"/>
      <c r="H114" s="128"/>
      <c r="I114" s="44" t="s">
        <v>162</v>
      </c>
      <c r="J114" s="44" t="s">
        <v>163</v>
      </c>
      <c r="K114" s="49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44" t="s">
        <v>135</v>
      </c>
      <c r="C115" s="132" t="s">
        <v>244</v>
      </c>
      <c r="D115" s="132"/>
      <c r="E115" s="132"/>
      <c r="F115" s="132"/>
      <c r="G115" s="132"/>
      <c r="H115" s="132"/>
      <c r="I115" s="113">
        <v>0</v>
      </c>
      <c r="J115" s="45">
        <f>J132*I115</f>
        <v>0</v>
      </c>
      <c r="K115" s="77"/>
      <c r="L115" s="35"/>
      <c r="M115" s="35"/>
      <c r="N115" s="49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137</v>
      </c>
      <c r="C116" s="132" t="s">
        <v>245</v>
      </c>
      <c r="D116" s="132"/>
      <c r="E116" s="132"/>
      <c r="F116" s="132"/>
      <c r="G116" s="132"/>
      <c r="H116" s="132"/>
      <c r="I116" s="113">
        <v>0</v>
      </c>
      <c r="J116" s="45">
        <f>(J132+J115)*I116</f>
        <v>0</v>
      </c>
      <c r="K116" s="77"/>
      <c r="L116" s="35"/>
      <c r="M116" s="35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140</v>
      </c>
      <c r="C117" s="128" t="s">
        <v>246</v>
      </c>
      <c r="D117" s="128"/>
      <c r="E117" s="128"/>
      <c r="F117" s="128"/>
      <c r="G117" s="128"/>
      <c r="H117" s="128"/>
      <c r="I117" s="46"/>
      <c r="J117" s="45"/>
      <c r="K117" s="35"/>
      <c r="L117" s="35"/>
      <c r="M117" s="35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247</v>
      </c>
      <c r="C118" s="132" t="s">
        <v>248</v>
      </c>
      <c r="D118" s="132"/>
      <c r="E118" s="132"/>
      <c r="F118" s="132"/>
      <c r="G118" s="132"/>
      <c r="H118" s="132"/>
      <c r="I118" s="113">
        <v>0</v>
      </c>
      <c r="J118" s="45">
        <f>(($J$132+$J$115+$J$116)/(1-($I$118+$I$119+$I$120))*I118)</f>
        <v>0</v>
      </c>
      <c r="K118" s="77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44" t="s">
        <v>249</v>
      </c>
      <c r="C119" s="132" t="s">
        <v>250</v>
      </c>
      <c r="D119" s="132"/>
      <c r="E119" s="132"/>
      <c r="F119" s="132"/>
      <c r="G119" s="132"/>
      <c r="H119" s="132"/>
      <c r="I119" s="113">
        <v>0</v>
      </c>
      <c r="J119" s="45">
        <f>(($J$132+$J$115+$J$116)/(1-($I$118+$I$119+$I$120))*I119)</f>
        <v>0</v>
      </c>
      <c r="K119" s="49"/>
      <c r="L119" s="49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251</v>
      </c>
      <c r="C120" s="132" t="s">
        <v>252</v>
      </c>
      <c r="D120" s="132"/>
      <c r="E120" s="132"/>
      <c r="F120" s="132"/>
      <c r="G120" s="132"/>
      <c r="H120" s="132"/>
      <c r="I120" s="46">
        <v>0.03</v>
      </c>
      <c r="J120" s="45">
        <f>(($J$132+$J$115+$J$116)/(1-($I$118+$I$119+$I$120))*I120)</f>
        <v>1.21079082677893</v>
      </c>
      <c r="K120" s="49"/>
      <c r="L120" s="49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143</v>
      </c>
      <c r="C121" s="132" t="s">
        <v>240</v>
      </c>
      <c r="D121" s="132"/>
      <c r="E121" s="132"/>
      <c r="F121" s="132"/>
      <c r="G121" s="132"/>
      <c r="H121" s="132"/>
      <c r="I121" s="46"/>
      <c r="J121" s="45"/>
      <c r="K121" s="49"/>
      <c r="L121" s="49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28" t="s">
        <v>253</v>
      </c>
      <c r="C122" s="128"/>
      <c r="D122" s="128"/>
      <c r="E122" s="128"/>
      <c r="F122" s="128"/>
      <c r="G122" s="128"/>
      <c r="H122" s="128"/>
      <c r="I122" s="78">
        <f>SUM(I115:I121)</f>
        <v>0.03</v>
      </c>
      <c r="J122" s="48">
        <f>(SUM(J115:J121))</f>
        <v>1.21079082677893</v>
      </c>
      <c r="K122" s="49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50"/>
      <c r="C123" s="50"/>
      <c r="D123" s="50"/>
      <c r="E123" s="50"/>
      <c r="F123" s="50"/>
      <c r="G123" s="50"/>
      <c r="H123" s="50"/>
      <c r="I123" s="79"/>
      <c r="J123" s="52"/>
      <c r="K123" s="49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50"/>
      <c r="C124" s="50"/>
      <c r="D124" s="50"/>
      <c r="E124" s="50"/>
      <c r="F124" s="50"/>
      <c r="G124" s="50"/>
      <c r="H124" s="50"/>
      <c r="I124" s="79"/>
      <c r="J124" s="52"/>
      <c r="K124" s="49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131" t="s">
        <v>254</v>
      </c>
      <c r="C125" s="131"/>
      <c r="D125" s="131"/>
      <c r="E125" s="131"/>
      <c r="F125" s="131"/>
      <c r="G125" s="131"/>
      <c r="H125" s="131"/>
      <c r="I125" s="131"/>
      <c r="J125" s="131"/>
      <c r="K125" s="3"/>
      <c r="L125" s="3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255</v>
      </c>
      <c r="C126" s="128"/>
      <c r="D126" s="128"/>
      <c r="E126" s="128"/>
      <c r="F126" s="128"/>
      <c r="G126" s="128"/>
      <c r="H126" s="128"/>
      <c r="I126" s="128"/>
      <c r="J126" s="44" t="s">
        <v>163</v>
      </c>
      <c r="K126" s="3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135</v>
      </c>
      <c r="C127" s="132" t="str">
        <f>B21</f>
        <v>MÓDULO 1 - COMPOSIÇÃO DA REMUNERAÇÃO</v>
      </c>
      <c r="D127" s="132"/>
      <c r="E127" s="132"/>
      <c r="F127" s="132"/>
      <c r="G127" s="132"/>
      <c r="H127" s="132"/>
      <c r="I127" s="132"/>
      <c r="J127" s="45">
        <f>J31</f>
        <v>23.078024242424242</v>
      </c>
      <c r="K127" s="49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44" t="s">
        <v>137</v>
      </c>
      <c r="C128" s="132" t="str">
        <f>B34</f>
        <v>MÓDULO 2 – ENCARGOS E BENEFÍCIOS ANUAIS, MENSAIS E DIÁRIOS</v>
      </c>
      <c r="D128" s="132"/>
      <c r="E128" s="132"/>
      <c r="F128" s="132"/>
      <c r="G128" s="132"/>
      <c r="H128" s="132"/>
      <c r="I128" s="132"/>
      <c r="J128" s="45">
        <f>J67</f>
        <v>13.804504834343435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 t="s">
        <v>140</v>
      </c>
      <c r="C129" s="132" t="str">
        <f>B70</f>
        <v>MÓDULO 3 – PROVISÃO PARA RESCISÃO</v>
      </c>
      <c r="D129" s="132"/>
      <c r="E129" s="132"/>
      <c r="F129" s="132"/>
      <c r="G129" s="132"/>
      <c r="H129" s="132"/>
      <c r="I129" s="132"/>
      <c r="J129" s="45">
        <f>J78</f>
        <v>1.4427611488888887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44" t="s">
        <v>143</v>
      </c>
      <c r="C130" s="132" t="str">
        <f>B81</f>
        <v>MÓDULO 4 – CUSTO DE REPOSIÇÃO DO PROFISSIONAL AUSENTE</v>
      </c>
      <c r="D130" s="132"/>
      <c r="E130" s="132"/>
      <c r="F130" s="132"/>
      <c r="G130" s="132"/>
      <c r="H130" s="132"/>
      <c r="I130" s="132"/>
      <c r="J130" s="45">
        <f>J101</f>
        <v>0.82361317352883134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168</v>
      </c>
      <c r="C131" s="132" t="str">
        <f>B104</f>
        <v>MÓDULO 5 – INSUMOS DIVERSOS</v>
      </c>
      <c r="D131" s="132"/>
      <c r="E131" s="132"/>
      <c r="F131" s="132"/>
      <c r="G131" s="132"/>
      <c r="H131" s="132"/>
      <c r="I131" s="132"/>
      <c r="J131" s="45">
        <f>J110</f>
        <v>0</v>
      </c>
      <c r="K131" s="3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8" t="s">
        <v>256</v>
      </c>
      <c r="D132" s="128"/>
      <c r="E132" s="128"/>
      <c r="F132" s="128"/>
      <c r="G132" s="128"/>
      <c r="H132" s="128"/>
      <c r="I132" s="128"/>
      <c r="J132" s="48">
        <f>(SUM(J127:J131))</f>
        <v>39.1489033991854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44" t="s">
        <v>184</v>
      </c>
      <c r="C133" s="132" t="str">
        <f>B113</f>
        <v>MÓDULO 6 – CUSTOS INDIRETOS, TRIBUTOS E LUCRO</v>
      </c>
      <c r="D133" s="132"/>
      <c r="E133" s="132"/>
      <c r="F133" s="132"/>
      <c r="G133" s="132"/>
      <c r="H133" s="132"/>
      <c r="I133" s="132"/>
      <c r="J133" s="45">
        <f>J122</f>
        <v>1.21079082677893</v>
      </c>
      <c r="K133" s="3"/>
      <c r="L133" s="3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128" t="s">
        <v>344</v>
      </c>
      <c r="C134" s="128"/>
      <c r="D134" s="128"/>
      <c r="E134" s="128"/>
      <c r="F134" s="128"/>
      <c r="G134" s="128"/>
      <c r="H134" s="128"/>
      <c r="I134" s="128"/>
      <c r="J134" s="48">
        <f>(SUM(J132:J133))</f>
        <v>40.359694225964333</v>
      </c>
      <c r="K134" s="3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/>
      <c r="C135" s="129" t="s">
        <v>279</v>
      </c>
      <c r="D135" s="129"/>
      <c r="E135" s="129"/>
      <c r="F135" s="129"/>
      <c r="G135" s="129"/>
      <c r="H135" s="129"/>
      <c r="I135" s="74">
        <v>88</v>
      </c>
      <c r="J135" s="48">
        <f>J134*I135</f>
        <v>3551.6530918848612</v>
      </c>
      <c r="K135" s="3"/>
      <c r="L135" s="3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35"/>
      <c r="C136" s="35"/>
      <c r="D136" s="35"/>
      <c r="E136" s="35"/>
      <c r="F136" s="35"/>
      <c r="G136" s="35"/>
      <c r="H136" s="35"/>
      <c r="I136" s="35"/>
      <c r="J136" s="80" t="s">
        <v>259</v>
      </c>
      <c r="K136" s="49"/>
      <c r="L136" s="49"/>
      <c r="M136" s="49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5"/>
      <c r="C137" s="35"/>
      <c r="D137" s="35"/>
      <c r="E137" s="35"/>
      <c r="F137" s="35"/>
      <c r="G137" s="35"/>
      <c r="H137" s="35"/>
      <c r="I137" s="50"/>
      <c r="J137" s="51">
        <f>J134/J31</f>
        <v>1.748836633587171</v>
      </c>
      <c r="K137" s="49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51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49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"/>
      <c r="M149" s="3"/>
      <c r="N149" s="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"/>
      <c r="M150" s="3"/>
      <c r="N150" s="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3"/>
      <c r="M151" s="3"/>
      <c r="N151" s="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4.2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4.2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</sheetData>
  <sheetProtection password="C59B" sheet="1" objects="1" scenarios="1"/>
  <mergeCells count="125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131:I131"/>
    <mergeCell ref="C132:I132"/>
    <mergeCell ref="C133:I133"/>
    <mergeCell ref="B134:I134"/>
    <mergeCell ref="C135:H135"/>
    <mergeCell ref="B138:K153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999"/>
  <sheetViews>
    <sheetView topLeftCell="A124" workbookViewId="0">
      <selection activeCell="B140" sqref="B140:K155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96">
        <f>Motorista!J5</f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298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 – Ad. Not. s/ HE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Motorista!J15</f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tr">
        <f>Motorista!J17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Motorista!J18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/>
      <c r="D29" s="132"/>
      <c r="E29" s="132"/>
      <c r="F29" s="132"/>
      <c r="G29" s="132"/>
      <c r="H29" s="132"/>
      <c r="I29" s="46"/>
      <c r="J29" s="45">
        <v>0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/>
      <c r="D30" s="132"/>
      <c r="E30" s="132"/>
      <c r="F30" s="132"/>
      <c r="G30" s="132"/>
      <c r="H30" s="132"/>
      <c r="I30" s="46"/>
      <c r="J30" s="45">
        <v>0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44" t="s">
        <v>269</v>
      </c>
      <c r="C31" s="132" t="s">
        <v>299</v>
      </c>
      <c r="D31" s="132"/>
      <c r="E31" s="132"/>
      <c r="F31" s="132"/>
      <c r="G31" s="132"/>
      <c r="H31" s="132"/>
      <c r="I31" s="46"/>
      <c r="J31" s="45">
        <f>(((J15/220)*(60/52.5)*1.6)*0.2)</f>
        <v>4.5214088311688307</v>
      </c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44" t="s">
        <v>270</v>
      </c>
      <c r="C32" s="132" t="s">
        <v>300</v>
      </c>
      <c r="D32" s="132"/>
      <c r="E32" s="132"/>
      <c r="F32" s="132"/>
      <c r="G32" s="132"/>
      <c r="H32" s="132"/>
      <c r="I32" s="46"/>
      <c r="J32" s="45">
        <f>((((1/26.09)*4.35)*(J15*1.6)/220)*0.2)</f>
        <v>0.65962485104010593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170</v>
      </c>
      <c r="C33" s="128"/>
      <c r="D33" s="128"/>
      <c r="E33" s="128"/>
      <c r="F33" s="128"/>
      <c r="G33" s="128"/>
      <c r="H33" s="128"/>
      <c r="I33" s="128"/>
      <c r="J33" s="48">
        <f>SUM(J23:J32)</f>
        <v>5.1810336822089367</v>
      </c>
      <c r="K33" s="49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4.25" customHeight="1" x14ac:dyDescent="0.2">
      <c r="A34" s="32"/>
      <c r="B34" s="50"/>
      <c r="C34" s="50"/>
      <c r="D34" s="50"/>
      <c r="E34" s="50"/>
      <c r="F34" s="50"/>
      <c r="G34" s="50"/>
      <c r="H34" s="50"/>
      <c r="I34" s="50"/>
      <c r="J34" s="51"/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4.25" customHeight="1" x14ac:dyDescent="0.2">
      <c r="A35" s="32"/>
      <c r="B35" s="50"/>
      <c r="C35" s="50"/>
      <c r="D35" s="50"/>
      <c r="E35" s="50"/>
      <c r="F35" s="50"/>
      <c r="G35" s="50"/>
      <c r="H35" s="50"/>
      <c r="I35" s="50"/>
      <c r="J35" s="51"/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131" t="s">
        <v>171</v>
      </c>
      <c r="C36" s="131"/>
      <c r="D36" s="131"/>
      <c r="E36" s="131"/>
      <c r="F36" s="131"/>
      <c r="G36" s="131"/>
      <c r="H36" s="131"/>
      <c r="I36" s="131"/>
      <c r="J36" s="131"/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128" t="s">
        <v>172</v>
      </c>
      <c r="C37" s="128"/>
      <c r="D37" s="128"/>
      <c r="E37" s="128"/>
      <c r="F37" s="128"/>
      <c r="G37" s="128"/>
      <c r="H37" s="128"/>
      <c r="I37" s="44" t="s">
        <v>162</v>
      </c>
      <c r="J37" s="44" t="s">
        <v>163</v>
      </c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128" t="s">
        <v>173</v>
      </c>
      <c r="C38" s="128"/>
      <c r="D38" s="128"/>
      <c r="E38" s="128"/>
      <c r="F38" s="128"/>
      <c r="G38" s="128"/>
      <c r="H38" s="128"/>
      <c r="I38" s="128"/>
      <c r="J38" s="52">
        <f>J33</f>
        <v>5.1810336822089367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44" t="s">
        <v>135</v>
      </c>
      <c r="C39" s="132" t="s">
        <v>174</v>
      </c>
      <c r="D39" s="132"/>
      <c r="E39" s="132"/>
      <c r="F39" s="132"/>
      <c r="G39" s="132"/>
      <c r="H39" s="132"/>
      <c r="I39" s="46">
        <f>1/12</f>
        <v>8.3333333333333329E-2</v>
      </c>
      <c r="J39" s="45">
        <f>$J$38*I39</f>
        <v>0.43175280685074469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44" t="s">
        <v>137</v>
      </c>
      <c r="C40" s="132" t="s">
        <v>175</v>
      </c>
      <c r="D40" s="132"/>
      <c r="E40" s="132"/>
      <c r="F40" s="132"/>
      <c r="G40" s="132"/>
      <c r="H40" s="132"/>
      <c r="I40" s="46">
        <f>((1/12)+(1/12)/3)</f>
        <v>0.1111111111111111</v>
      </c>
      <c r="J40" s="45">
        <f>$J$38*I40</f>
        <v>0.57567040913432621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4.25" customHeight="1" x14ac:dyDescent="0.2">
      <c r="A41" s="32"/>
      <c r="B41" s="128" t="s">
        <v>176</v>
      </c>
      <c r="C41" s="128"/>
      <c r="D41" s="128"/>
      <c r="E41" s="128"/>
      <c r="F41" s="128"/>
      <c r="G41" s="128"/>
      <c r="H41" s="128"/>
      <c r="I41" s="53">
        <f>I39+I40</f>
        <v>0.19444444444444442</v>
      </c>
      <c r="J41" s="48">
        <f>SUM(J39:J40)</f>
        <v>1.0074232159850709</v>
      </c>
      <c r="K41" s="49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54"/>
      <c r="C42" s="55"/>
      <c r="D42" s="55"/>
      <c r="E42" s="55"/>
      <c r="F42" s="55"/>
      <c r="G42" s="55"/>
      <c r="H42" s="55"/>
      <c r="I42" s="56"/>
      <c r="J42" s="57"/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128" t="s">
        <v>177</v>
      </c>
      <c r="C43" s="128"/>
      <c r="D43" s="128"/>
      <c r="E43" s="128"/>
      <c r="F43" s="128"/>
      <c r="G43" s="128"/>
      <c r="H43" s="128"/>
      <c r="I43" s="44" t="s">
        <v>162</v>
      </c>
      <c r="J43" s="44" t="s">
        <v>163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128" t="s">
        <v>178</v>
      </c>
      <c r="C44" s="128"/>
      <c r="D44" s="128"/>
      <c r="E44" s="128"/>
      <c r="F44" s="128"/>
      <c r="G44" s="128"/>
      <c r="H44" s="128"/>
      <c r="I44" s="128"/>
      <c r="J44" s="58">
        <f>J33+J41</f>
        <v>6.1884568981940076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135</v>
      </c>
      <c r="C45" s="132" t="s">
        <v>179</v>
      </c>
      <c r="D45" s="132"/>
      <c r="E45" s="132"/>
      <c r="F45" s="132"/>
      <c r="G45" s="132"/>
      <c r="H45" s="132"/>
      <c r="I45" s="46">
        <v>0.2</v>
      </c>
      <c r="J45" s="45">
        <f t="shared" ref="J45:J52" si="0">$J$44*I45</f>
        <v>1.2376913796388016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44" t="s">
        <v>137</v>
      </c>
      <c r="C46" s="132" t="s">
        <v>180</v>
      </c>
      <c r="D46" s="132"/>
      <c r="E46" s="132"/>
      <c r="F46" s="132"/>
      <c r="G46" s="132"/>
      <c r="H46" s="132"/>
      <c r="I46" s="46">
        <v>2.5000000000000001E-2</v>
      </c>
      <c r="J46" s="45">
        <f t="shared" si="0"/>
        <v>0.1547114224548502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140</v>
      </c>
      <c r="C47" s="132" t="s">
        <v>181</v>
      </c>
      <c r="D47" s="132"/>
      <c r="E47" s="132"/>
      <c r="F47" s="132"/>
      <c r="G47" s="132"/>
      <c r="H47" s="132"/>
      <c r="I47" s="113">
        <v>0</v>
      </c>
      <c r="J47" s="45">
        <f t="shared" si="0"/>
        <v>0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44" t="s">
        <v>143</v>
      </c>
      <c r="C48" s="132" t="s">
        <v>182</v>
      </c>
      <c r="D48" s="132"/>
      <c r="E48" s="132"/>
      <c r="F48" s="132"/>
      <c r="G48" s="132"/>
      <c r="H48" s="132"/>
      <c r="I48" s="46">
        <v>1.4999999999999999E-2</v>
      </c>
      <c r="J48" s="45">
        <f t="shared" si="0"/>
        <v>9.2826853472910115E-2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168</v>
      </c>
      <c r="C49" s="132" t="s">
        <v>183</v>
      </c>
      <c r="D49" s="132"/>
      <c r="E49" s="132"/>
      <c r="F49" s="132"/>
      <c r="G49" s="132"/>
      <c r="H49" s="132"/>
      <c r="I49" s="46">
        <v>0.01</v>
      </c>
      <c r="J49" s="45">
        <f t="shared" si="0"/>
        <v>6.1884568981940079E-2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4.25" customHeight="1" x14ac:dyDescent="0.2">
      <c r="A50" s="32"/>
      <c r="B50" s="44" t="s">
        <v>184</v>
      </c>
      <c r="C50" s="132" t="s">
        <v>185</v>
      </c>
      <c r="D50" s="132"/>
      <c r="E50" s="132"/>
      <c r="F50" s="132"/>
      <c r="G50" s="132"/>
      <c r="H50" s="132"/>
      <c r="I50" s="46">
        <v>6.0000000000000001E-3</v>
      </c>
      <c r="J50" s="45">
        <f t="shared" si="0"/>
        <v>3.7130741389164043E-2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44" t="s">
        <v>186</v>
      </c>
      <c r="C51" s="132" t="s">
        <v>187</v>
      </c>
      <c r="D51" s="132"/>
      <c r="E51" s="132"/>
      <c r="F51" s="132"/>
      <c r="G51" s="132"/>
      <c r="H51" s="132"/>
      <c r="I51" s="46">
        <v>2E-3</v>
      </c>
      <c r="J51" s="45">
        <f t="shared" si="0"/>
        <v>1.2376913796388016E-2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44" t="s">
        <v>188</v>
      </c>
      <c r="C52" s="132" t="s">
        <v>189</v>
      </c>
      <c r="D52" s="132"/>
      <c r="E52" s="132"/>
      <c r="F52" s="132"/>
      <c r="G52" s="132"/>
      <c r="H52" s="132"/>
      <c r="I52" s="46">
        <v>0.08</v>
      </c>
      <c r="J52" s="45">
        <f t="shared" si="0"/>
        <v>0.49507655185552063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128" t="s">
        <v>190</v>
      </c>
      <c r="C53" s="128"/>
      <c r="D53" s="128"/>
      <c r="E53" s="128"/>
      <c r="F53" s="128"/>
      <c r="G53" s="128"/>
      <c r="H53" s="128"/>
      <c r="I53" s="53">
        <f>SUM(I45:I52)</f>
        <v>0.33800000000000002</v>
      </c>
      <c r="J53" s="48">
        <f>SUM(J45:J52)</f>
        <v>2.0916984315895748</v>
      </c>
      <c r="K53" s="49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2"/>
      <c r="C54" s="50"/>
      <c r="D54" s="50"/>
      <c r="E54" s="50"/>
      <c r="F54" s="50"/>
      <c r="G54" s="50"/>
      <c r="H54" s="50"/>
      <c r="I54" s="59"/>
      <c r="J54" s="60"/>
      <c r="K54" s="49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/>
      <c r="B55" s="128" t="s">
        <v>191</v>
      </c>
      <c r="C55" s="128"/>
      <c r="D55" s="128"/>
      <c r="E55" s="128"/>
      <c r="F55" s="128"/>
      <c r="G55" s="128"/>
      <c r="H55" s="128"/>
      <c r="I55" s="53"/>
      <c r="J55" s="44" t="s">
        <v>163</v>
      </c>
      <c r="K55" s="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61"/>
      <c r="B56" s="44" t="s">
        <v>135</v>
      </c>
      <c r="C56" s="132" t="s">
        <v>192</v>
      </c>
      <c r="D56" s="132"/>
      <c r="E56" s="132"/>
      <c r="F56" s="132"/>
      <c r="G56" s="132"/>
      <c r="H56" s="132"/>
      <c r="I56" s="62"/>
      <c r="J56" s="45">
        <v>0</v>
      </c>
      <c r="K56" s="63"/>
      <c r="L56" s="63"/>
      <c r="M56" s="63"/>
      <c r="N56" s="63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</row>
    <row r="57" spans="1:26" ht="14.25" customHeight="1" x14ac:dyDescent="0.2">
      <c r="A57" s="32"/>
      <c r="B57" s="44" t="s">
        <v>137</v>
      </c>
      <c r="C57" s="132" t="s">
        <v>193</v>
      </c>
      <c r="D57" s="132"/>
      <c r="E57" s="132"/>
      <c r="F57" s="132"/>
      <c r="G57" s="132"/>
      <c r="H57" s="132"/>
      <c r="I57" s="45"/>
      <c r="J57" s="45">
        <v>0</v>
      </c>
      <c r="K57" s="3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44" t="s">
        <v>140</v>
      </c>
      <c r="C58" s="132" t="s">
        <v>194</v>
      </c>
      <c r="D58" s="132"/>
      <c r="E58" s="132"/>
      <c r="F58" s="132"/>
      <c r="G58" s="132"/>
      <c r="H58" s="132"/>
      <c r="I58" s="45"/>
      <c r="J58" s="45">
        <v>0</v>
      </c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44" t="s">
        <v>143</v>
      </c>
      <c r="C59" s="132" t="s">
        <v>195</v>
      </c>
      <c r="D59" s="132"/>
      <c r="E59" s="132"/>
      <c r="F59" s="132"/>
      <c r="G59" s="132"/>
      <c r="H59" s="132"/>
      <c r="I59" s="84"/>
      <c r="J59" s="84">
        <v>0</v>
      </c>
      <c r="K59" s="64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44" t="s">
        <v>168</v>
      </c>
      <c r="C60" s="132" t="s">
        <v>196</v>
      </c>
      <c r="D60" s="132"/>
      <c r="E60" s="132"/>
      <c r="F60" s="132"/>
      <c r="G60" s="132"/>
      <c r="H60" s="132"/>
      <c r="I60" s="84">
        <v>0</v>
      </c>
      <c r="J60" s="84">
        <v>0</v>
      </c>
      <c r="K60" s="8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44" t="s">
        <v>184</v>
      </c>
      <c r="C61" s="132" t="s">
        <v>197</v>
      </c>
      <c r="D61" s="132"/>
      <c r="E61" s="132"/>
      <c r="F61" s="132"/>
      <c r="G61" s="132"/>
      <c r="H61" s="132"/>
      <c r="I61" s="84">
        <v>0</v>
      </c>
      <c r="J61" s="84">
        <v>0</v>
      </c>
      <c r="K61" s="65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128" t="s">
        <v>198</v>
      </c>
      <c r="C62" s="128"/>
      <c r="D62" s="128"/>
      <c r="E62" s="128"/>
      <c r="F62" s="128"/>
      <c r="G62" s="128"/>
      <c r="H62" s="128"/>
      <c r="I62" s="128"/>
      <c r="J62" s="48">
        <f>SUM(J56:J61)</f>
        <v>0</v>
      </c>
      <c r="K62" s="49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2"/>
      <c r="C63" s="50"/>
      <c r="D63" s="50"/>
      <c r="E63" s="50"/>
      <c r="F63" s="50"/>
      <c r="G63" s="50"/>
      <c r="H63" s="50"/>
      <c r="I63" s="59"/>
      <c r="J63" s="60"/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131" t="s">
        <v>199</v>
      </c>
      <c r="C64" s="131"/>
      <c r="D64" s="131"/>
      <c r="E64" s="131"/>
      <c r="F64" s="131"/>
      <c r="G64" s="131"/>
      <c r="H64" s="131"/>
      <c r="I64" s="131"/>
      <c r="J64" s="131"/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32"/>
      <c r="B65" s="128" t="s">
        <v>200</v>
      </c>
      <c r="C65" s="128"/>
      <c r="D65" s="128"/>
      <c r="E65" s="128"/>
      <c r="F65" s="128"/>
      <c r="G65" s="128"/>
      <c r="H65" s="128"/>
      <c r="I65" s="128"/>
      <c r="J65" s="44" t="s">
        <v>163</v>
      </c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2"/>
      <c r="B66" s="44" t="s">
        <v>201</v>
      </c>
      <c r="C66" s="132" t="s">
        <v>202</v>
      </c>
      <c r="D66" s="132"/>
      <c r="E66" s="132"/>
      <c r="F66" s="132"/>
      <c r="G66" s="132"/>
      <c r="H66" s="132"/>
      <c r="I66" s="132"/>
      <c r="J66" s="45">
        <f>J41</f>
        <v>1.0074232159850709</v>
      </c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44" t="s">
        <v>203</v>
      </c>
      <c r="C67" s="132" t="s">
        <v>204</v>
      </c>
      <c r="D67" s="132"/>
      <c r="E67" s="132"/>
      <c r="F67" s="132"/>
      <c r="G67" s="132"/>
      <c r="H67" s="132"/>
      <c r="I67" s="132"/>
      <c r="J67" s="45">
        <f>J53</f>
        <v>2.0916984315895748</v>
      </c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 t="s">
        <v>205</v>
      </c>
      <c r="C68" s="132" t="s">
        <v>206</v>
      </c>
      <c r="D68" s="132"/>
      <c r="E68" s="132"/>
      <c r="F68" s="132"/>
      <c r="G68" s="132"/>
      <c r="H68" s="132"/>
      <c r="I68" s="132"/>
      <c r="J68" s="45">
        <f>J62</f>
        <v>0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61"/>
      <c r="B69" s="128" t="s">
        <v>207</v>
      </c>
      <c r="C69" s="128"/>
      <c r="D69" s="128"/>
      <c r="E69" s="128"/>
      <c r="F69" s="128"/>
      <c r="G69" s="128"/>
      <c r="H69" s="128"/>
      <c r="I69" s="128"/>
      <c r="J69" s="48">
        <f>SUM(J66:J68)</f>
        <v>3.0991216475746457</v>
      </c>
      <c r="K69" s="49"/>
      <c r="L69" s="63"/>
      <c r="M69" s="63"/>
      <c r="N69" s="63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</row>
    <row r="70" spans="1:26" ht="14.25" customHeight="1" x14ac:dyDescent="0.2">
      <c r="A70" s="32"/>
      <c r="B70" s="138"/>
      <c r="C70" s="138"/>
      <c r="D70" s="138"/>
      <c r="E70" s="138"/>
      <c r="F70" s="138"/>
      <c r="G70" s="138"/>
      <c r="H70" s="138"/>
      <c r="I70" s="138"/>
      <c r="J70" s="138"/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66"/>
      <c r="C71" s="66"/>
      <c r="D71" s="66"/>
      <c r="E71" s="66"/>
      <c r="F71" s="66"/>
      <c r="G71" s="66"/>
      <c r="H71" s="66"/>
      <c r="I71" s="66"/>
      <c r="J71" s="66"/>
      <c r="K71" s="3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131" t="s">
        <v>208</v>
      </c>
      <c r="C72" s="131"/>
      <c r="D72" s="131"/>
      <c r="E72" s="131"/>
      <c r="F72" s="131"/>
      <c r="G72" s="131"/>
      <c r="H72" s="131"/>
      <c r="I72" s="131"/>
      <c r="J72" s="131"/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>
        <v>3</v>
      </c>
      <c r="C73" s="128" t="s">
        <v>209</v>
      </c>
      <c r="D73" s="128"/>
      <c r="E73" s="128"/>
      <c r="F73" s="128"/>
      <c r="G73" s="128"/>
      <c r="H73" s="128"/>
      <c r="I73" s="44" t="s">
        <v>162</v>
      </c>
      <c r="J73" s="44" t="s">
        <v>163</v>
      </c>
      <c r="K73" s="3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128" t="s">
        <v>173</v>
      </c>
      <c r="C74" s="128"/>
      <c r="D74" s="128"/>
      <c r="E74" s="128"/>
      <c r="F74" s="128"/>
      <c r="G74" s="128"/>
      <c r="H74" s="128"/>
      <c r="I74" s="128"/>
      <c r="J74" s="58">
        <f>J33</f>
        <v>5.1810336822089367</v>
      </c>
      <c r="K74" s="3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 t="s">
        <v>135</v>
      </c>
      <c r="C75" s="132" t="s">
        <v>210</v>
      </c>
      <c r="D75" s="132"/>
      <c r="E75" s="132"/>
      <c r="F75" s="132"/>
      <c r="G75" s="132"/>
      <c r="H75" s="132"/>
      <c r="I75" s="46">
        <f>((1/12)*0.05)</f>
        <v>4.1666666666666666E-3</v>
      </c>
      <c r="J75" s="45">
        <f>$J$74*I75</f>
        <v>2.1587640342537236E-2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44" t="s">
        <v>137</v>
      </c>
      <c r="C76" s="132" t="s">
        <v>211</v>
      </c>
      <c r="D76" s="132"/>
      <c r="E76" s="132"/>
      <c r="F76" s="132"/>
      <c r="G76" s="132"/>
      <c r="H76" s="132"/>
      <c r="I76" s="46">
        <f>I75*0.08</f>
        <v>3.3333333333333332E-4</v>
      </c>
      <c r="J76" s="45">
        <f>$J$74*I76</f>
        <v>1.7270112274029789E-3</v>
      </c>
      <c r="K76" s="49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2"/>
      <c r="B77" s="44" t="s">
        <v>140</v>
      </c>
      <c r="C77" s="132" t="s">
        <v>212</v>
      </c>
      <c r="D77" s="132"/>
      <c r="E77" s="132"/>
      <c r="F77" s="132"/>
      <c r="G77" s="132"/>
      <c r="H77" s="132"/>
      <c r="I77" s="46">
        <f>(7/30)/12</f>
        <v>1.9444444444444445E-2</v>
      </c>
      <c r="J77" s="45">
        <f>$J$74*I77</f>
        <v>0.1007423215985071</v>
      </c>
      <c r="K77" s="67" t="s">
        <v>213</v>
      </c>
      <c r="L77" s="3"/>
      <c r="M77" s="3"/>
      <c r="N77" s="3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4.25" customHeight="1" x14ac:dyDescent="0.2">
      <c r="A78" s="32"/>
      <c r="B78" s="44" t="s">
        <v>143</v>
      </c>
      <c r="C78" s="132" t="s">
        <v>214</v>
      </c>
      <c r="D78" s="132"/>
      <c r="E78" s="132"/>
      <c r="F78" s="132"/>
      <c r="G78" s="132"/>
      <c r="H78" s="132"/>
      <c r="I78" s="46">
        <f>I77*I53</f>
        <v>6.5722222222222224E-3</v>
      </c>
      <c r="J78" s="45">
        <f>$J$74*I78</f>
        <v>3.4050904700295398E-2</v>
      </c>
      <c r="K78" s="68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44" t="s">
        <v>168</v>
      </c>
      <c r="C79" s="132" t="s">
        <v>215</v>
      </c>
      <c r="D79" s="132"/>
      <c r="E79" s="132"/>
      <c r="F79" s="132"/>
      <c r="G79" s="132"/>
      <c r="H79" s="132"/>
      <c r="I79" s="46">
        <f>(0.4*0.08)</f>
        <v>3.2000000000000001E-2</v>
      </c>
      <c r="J79" s="45">
        <f>$J$74*I79</f>
        <v>0.16579307783068598</v>
      </c>
      <c r="K79" s="49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28" t="s">
        <v>216</v>
      </c>
      <c r="C80" s="128"/>
      <c r="D80" s="128"/>
      <c r="E80" s="128"/>
      <c r="F80" s="128"/>
      <c r="G80" s="128"/>
      <c r="H80" s="128"/>
      <c r="I80" s="53">
        <f>SUM(I75:I79)</f>
        <v>6.2516666666666665E-2</v>
      </c>
      <c r="J80" s="48">
        <f>SUM(J75:J79)</f>
        <v>0.32390095569942867</v>
      </c>
      <c r="K80" s="49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61"/>
      <c r="B81" s="137"/>
      <c r="C81" s="137"/>
      <c r="D81" s="137"/>
      <c r="E81" s="137"/>
      <c r="F81" s="137"/>
      <c r="G81" s="137"/>
      <c r="H81" s="137"/>
      <c r="I81" s="137"/>
      <c r="J81" s="137"/>
      <c r="K81" s="63"/>
      <c r="L81" s="63"/>
      <c r="M81" s="63"/>
      <c r="N81" s="63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ht="14.25" customHeight="1" x14ac:dyDescent="0.2">
      <c r="A82" s="61"/>
      <c r="B82" s="50"/>
      <c r="C82" s="50"/>
      <c r="D82" s="50"/>
      <c r="E82" s="50"/>
      <c r="F82" s="50"/>
      <c r="G82" s="50"/>
      <c r="H82" s="50"/>
      <c r="I82" s="50"/>
      <c r="J82" s="50"/>
      <c r="K82" s="63"/>
      <c r="L82" s="63"/>
      <c r="M82" s="63"/>
      <c r="N82" s="63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ht="14.25" customHeight="1" x14ac:dyDescent="0.2">
      <c r="A83" s="32"/>
      <c r="B83" s="131" t="s">
        <v>217</v>
      </c>
      <c r="C83" s="131"/>
      <c r="D83" s="131"/>
      <c r="E83" s="131"/>
      <c r="F83" s="131"/>
      <c r="G83" s="131"/>
      <c r="H83" s="131"/>
      <c r="I83" s="131"/>
      <c r="J83" s="131"/>
      <c r="K83" s="3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4.25" customHeight="1" x14ac:dyDescent="0.2">
      <c r="A84" s="3"/>
      <c r="B84" s="128" t="s">
        <v>218</v>
      </c>
      <c r="C84" s="128"/>
      <c r="D84" s="128"/>
      <c r="E84" s="128"/>
      <c r="F84" s="128"/>
      <c r="G84" s="128"/>
      <c r="H84" s="128"/>
      <c r="I84" s="44" t="s">
        <v>162</v>
      </c>
      <c r="J84" s="44" t="s">
        <v>163</v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2"/>
      <c r="B85" s="142" t="s">
        <v>173</v>
      </c>
      <c r="C85" s="142"/>
      <c r="D85" s="142"/>
      <c r="E85" s="142"/>
      <c r="F85" s="142"/>
      <c r="G85" s="142"/>
      <c r="H85" s="142"/>
      <c r="I85" s="142"/>
      <c r="J85" s="69">
        <f>J33</f>
        <v>5.1810336822089367</v>
      </c>
      <c r="K85" s="3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135</v>
      </c>
      <c r="C86" s="132" t="s">
        <v>219</v>
      </c>
      <c r="D86" s="132"/>
      <c r="E86" s="132"/>
      <c r="F86" s="132"/>
      <c r="G86" s="132"/>
      <c r="H86" s="132"/>
      <c r="I86" s="46">
        <f>I40/12</f>
        <v>9.2592592592592587E-3</v>
      </c>
      <c r="J86" s="45">
        <f t="shared" ref="J86:J91" si="1">$J$85*I86</f>
        <v>4.7972534094527189E-2</v>
      </c>
      <c r="K86" s="70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44" t="s">
        <v>137</v>
      </c>
      <c r="C87" s="132" t="s">
        <v>220</v>
      </c>
      <c r="D87" s="132"/>
      <c r="E87" s="132"/>
      <c r="F87" s="132"/>
      <c r="G87" s="132"/>
      <c r="H87" s="132"/>
      <c r="I87" s="46">
        <f>(5.96/30)*(1/12)</f>
        <v>1.6555555555555553E-2</v>
      </c>
      <c r="J87" s="45">
        <f t="shared" si="1"/>
        <v>8.5774890961014608E-2</v>
      </c>
      <c r="K87" s="70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140</v>
      </c>
      <c r="C88" s="132" t="s">
        <v>221</v>
      </c>
      <c r="D88" s="132"/>
      <c r="E88" s="132"/>
      <c r="F88" s="132"/>
      <c r="G88" s="132"/>
      <c r="H88" s="132"/>
      <c r="I88" s="46">
        <f>(5/30)/12*0.015</f>
        <v>2.0833333333333332E-4</v>
      </c>
      <c r="J88" s="45">
        <f t="shared" si="1"/>
        <v>1.0793820171268618E-3</v>
      </c>
      <c r="K88" s="49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44" t="s">
        <v>143</v>
      </c>
      <c r="C89" s="134" t="s">
        <v>222</v>
      </c>
      <c r="D89" s="134"/>
      <c r="E89" s="134"/>
      <c r="F89" s="134"/>
      <c r="G89" s="134"/>
      <c r="H89" s="134"/>
      <c r="I89" s="46">
        <f>(15/30)/12*0.0078</f>
        <v>3.2499999999999999E-4</v>
      </c>
      <c r="J89" s="45">
        <f t="shared" si="1"/>
        <v>1.6838359467179044E-3</v>
      </c>
      <c r="K89" s="49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32"/>
      <c r="B90" s="44" t="s">
        <v>168</v>
      </c>
      <c r="C90" s="132" t="s">
        <v>223</v>
      </c>
      <c r="D90" s="132"/>
      <c r="E90" s="132"/>
      <c r="F90" s="132"/>
      <c r="G90" s="132"/>
      <c r="H90" s="132"/>
      <c r="I90" s="46">
        <f>(0.0144*0.1*0.4509*6/12)</f>
        <v>3.2464800000000003E-4</v>
      </c>
      <c r="J90" s="45">
        <f t="shared" si="1"/>
        <v>1.6820122228617671E-3</v>
      </c>
      <c r="K90" s="49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4.25" customHeight="1" x14ac:dyDescent="0.2">
      <c r="A91" s="32"/>
      <c r="B91" s="44" t="s">
        <v>184</v>
      </c>
      <c r="C91" s="135" t="s">
        <v>224</v>
      </c>
      <c r="D91" s="135"/>
      <c r="E91" s="135"/>
      <c r="F91" s="135"/>
      <c r="G91" s="135"/>
      <c r="H91" s="135"/>
      <c r="I91" s="46">
        <f>SUM(I86:I90)*I53</f>
        <v>9.0154050980740738E-3</v>
      </c>
      <c r="J91" s="45">
        <f t="shared" si="1"/>
        <v>4.6709117471879939E-2</v>
      </c>
      <c r="K91" s="49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61"/>
      <c r="B92" s="128" t="s">
        <v>225</v>
      </c>
      <c r="C92" s="128"/>
      <c r="D92" s="128"/>
      <c r="E92" s="128"/>
      <c r="F92" s="128"/>
      <c r="G92" s="128"/>
      <c r="H92" s="128"/>
      <c r="I92" s="53">
        <f>SUM(I86:I91)</f>
        <v>3.5688201246222219E-2</v>
      </c>
      <c r="J92" s="48">
        <f>SUM(J86:J91)</f>
        <v>0.18490177271412828</v>
      </c>
      <c r="K92" s="49"/>
      <c r="L92" s="63"/>
      <c r="M92" s="63"/>
      <c r="N92" s="63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ht="16.5" customHeight="1" x14ac:dyDescent="0.2">
      <c r="A93" s="32"/>
      <c r="B93" s="136"/>
      <c r="C93" s="136"/>
      <c r="D93" s="136"/>
      <c r="E93" s="136"/>
      <c r="F93" s="136"/>
      <c r="G93" s="136"/>
      <c r="H93" s="136"/>
      <c r="I93" s="136"/>
      <c r="J93" s="136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128" t="s">
        <v>226</v>
      </c>
      <c r="C94" s="128"/>
      <c r="D94" s="128"/>
      <c r="E94" s="128"/>
      <c r="F94" s="128"/>
      <c r="G94" s="128"/>
      <c r="H94" s="128"/>
      <c r="I94" s="44" t="s">
        <v>162</v>
      </c>
      <c r="J94" s="44" t="s">
        <v>163</v>
      </c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9" t="s">
        <v>173</v>
      </c>
      <c r="C95" s="129"/>
      <c r="D95" s="129"/>
      <c r="E95" s="129"/>
      <c r="F95" s="129"/>
      <c r="G95" s="129"/>
      <c r="H95" s="129"/>
      <c r="I95" s="129"/>
      <c r="J95" s="71">
        <f>J33</f>
        <v>5.1810336822089367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135</v>
      </c>
      <c r="C96" s="132" t="s">
        <v>227</v>
      </c>
      <c r="D96" s="132"/>
      <c r="E96" s="132"/>
      <c r="F96" s="132"/>
      <c r="G96" s="132"/>
      <c r="H96" s="132"/>
      <c r="I96" s="46"/>
      <c r="J96" s="45">
        <v>0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128" t="s">
        <v>228</v>
      </c>
      <c r="C97" s="128"/>
      <c r="D97" s="128"/>
      <c r="E97" s="128"/>
      <c r="F97" s="128"/>
      <c r="G97" s="128"/>
      <c r="H97" s="128"/>
      <c r="I97" s="53"/>
      <c r="J97" s="48">
        <f>J96</f>
        <v>0</v>
      </c>
      <c r="K97" s="49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6.5" customHeight="1" x14ac:dyDescent="0.2">
      <c r="A98" s="32"/>
      <c r="B98" s="72"/>
      <c r="C98" s="72"/>
      <c r="D98" s="72"/>
      <c r="E98" s="72"/>
      <c r="F98" s="72"/>
      <c r="G98" s="72"/>
      <c r="H98" s="72"/>
      <c r="I98" s="72"/>
      <c r="J98" s="72"/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4.25" customHeight="1" x14ac:dyDescent="0.2">
      <c r="A99" s="32"/>
      <c r="B99" s="131" t="s">
        <v>229</v>
      </c>
      <c r="C99" s="131"/>
      <c r="D99" s="131"/>
      <c r="E99" s="131"/>
      <c r="F99" s="131"/>
      <c r="G99" s="131"/>
      <c r="H99" s="131"/>
      <c r="I99" s="131"/>
      <c r="J99" s="131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/>
      <c r="B100" s="128" t="s">
        <v>230</v>
      </c>
      <c r="C100" s="128"/>
      <c r="D100" s="128"/>
      <c r="E100" s="128"/>
      <c r="F100" s="128"/>
      <c r="G100" s="128"/>
      <c r="H100" s="128"/>
      <c r="I100" s="128"/>
      <c r="J100" s="44" t="s">
        <v>163</v>
      </c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/>
      <c r="B101" s="44" t="s">
        <v>231</v>
      </c>
      <c r="C101" s="132" t="s">
        <v>220</v>
      </c>
      <c r="D101" s="132"/>
      <c r="E101" s="132"/>
      <c r="F101" s="132"/>
      <c r="G101" s="132"/>
      <c r="H101" s="132"/>
      <c r="I101" s="132"/>
      <c r="J101" s="45">
        <f>J92</f>
        <v>0.18490177271412828</v>
      </c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 t="s">
        <v>232</v>
      </c>
      <c r="C102" s="132" t="s">
        <v>233</v>
      </c>
      <c r="D102" s="132"/>
      <c r="E102" s="132"/>
      <c r="F102" s="132"/>
      <c r="G102" s="132"/>
      <c r="H102" s="132"/>
      <c r="I102" s="132"/>
      <c r="J102" s="45">
        <f>J97</f>
        <v>0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61"/>
      <c r="B103" s="128" t="s">
        <v>234</v>
      </c>
      <c r="C103" s="128"/>
      <c r="D103" s="128"/>
      <c r="E103" s="128"/>
      <c r="F103" s="128"/>
      <c r="G103" s="128"/>
      <c r="H103" s="128"/>
      <c r="I103" s="128"/>
      <c r="J103" s="48">
        <f>SUM(J101:J102)</f>
        <v>0.18490177271412828</v>
      </c>
      <c r="K103" s="49"/>
      <c r="L103" s="63"/>
      <c r="M103" s="63"/>
      <c r="N103" s="63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ht="16.5" customHeight="1" x14ac:dyDescent="0.2">
      <c r="A104" s="32"/>
      <c r="B104" s="72"/>
      <c r="C104" s="72"/>
      <c r="D104" s="72"/>
      <c r="E104" s="72"/>
      <c r="F104" s="72"/>
      <c r="G104" s="72"/>
      <c r="H104" s="72"/>
      <c r="I104" s="72"/>
      <c r="J104" s="72"/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6.5" customHeight="1" x14ac:dyDescent="0.2">
      <c r="A105" s="32"/>
      <c r="B105" s="72"/>
      <c r="C105" s="72"/>
      <c r="D105" s="72"/>
      <c r="E105" s="72"/>
      <c r="F105" s="72"/>
      <c r="G105" s="72"/>
      <c r="H105" s="72"/>
      <c r="I105" s="72"/>
      <c r="J105" s="72"/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131" t="s">
        <v>235</v>
      </c>
      <c r="C106" s="131"/>
      <c r="D106" s="131"/>
      <c r="E106" s="131"/>
      <c r="F106" s="131"/>
      <c r="G106" s="131"/>
      <c r="H106" s="131"/>
      <c r="I106" s="131"/>
      <c r="J106" s="131"/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44">
        <v>5</v>
      </c>
      <c r="C107" s="128" t="s">
        <v>236</v>
      </c>
      <c r="D107" s="128"/>
      <c r="E107" s="128"/>
      <c r="F107" s="128"/>
      <c r="G107" s="128"/>
      <c r="H107" s="128"/>
      <c r="I107" s="44"/>
      <c r="J107" s="44" t="s">
        <v>163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44" t="s">
        <v>135</v>
      </c>
      <c r="C108" s="132" t="s">
        <v>237</v>
      </c>
      <c r="D108" s="132"/>
      <c r="E108" s="132"/>
      <c r="F108" s="132"/>
      <c r="G108" s="132"/>
      <c r="H108" s="132"/>
      <c r="I108" s="45"/>
      <c r="J108" s="45">
        <v>0</v>
      </c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44" t="s">
        <v>137</v>
      </c>
      <c r="C109" s="132" t="s">
        <v>238</v>
      </c>
      <c r="D109" s="132"/>
      <c r="E109" s="132"/>
      <c r="F109" s="132"/>
      <c r="G109" s="132"/>
      <c r="H109" s="132"/>
      <c r="I109" s="73"/>
      <c r="J109" s="45">
        <v>0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74" t="s">
        <v>140</v>
      </c>
      <c r="C110" s="132" t="s">
        <v>239</v>
      </c>
      <c r="D110" s="132"/>
      <c r="E110" s="132"/>
      <c r="F110" s="132"/>
      <c r="G110" s="132"/>
      <c r="H110" s="132"/>
      <c r="I110" s="75"/>
      <c r="J110" s="45"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74" t="s">
        <v>143</v>
      </c>
      <c r="C111" s="132" t="s">
        <v>240</v>
      </c>
      <c r="D111" s="132"/>
      <c r="E111" s="132"/>
      <c r="F111" s="132"/>
      <c r="G111" s="132"/>
      <c r="H111" s="132"/>
      <c r="I111" s="75"/>
      <c r="J111" s="45">
        <v>0</v>
      </c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4.25" customHeight="1" x14ac:dyDescent="0.2">
      <c r="A112" s="32"/>
      <c r="B112" s="128" t="s">
        <v>241</v>
      </c>
      <c r="C112" s="128"/>
      <c r="D112" s="128"/>
      <c r="E112" s="128"/>
      <c r="F112" s="128"/>
      <c r="G112" s="128"/>
      <c r="H112" s="128"/>
      <c r="I112" s="76"/>
      <c r="J112" s="48">
        <f>SUM(J108:J111)</f>
        <v>0</v>
      </c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6.5" customHeight="1" x14ac:dyDescent="0.2">
      <c r="A113" s="32"/>
      <c r="B113" s="133"/>
      <c r="C113" s="133"/>
      <c r="D113" s="133"/>
      <c r="E113" s="133"/>
      <c r="F113" s="133"/>
      <c r="G113" s="133"/>
      <c r="H113" s="133"/>
      <c r="I113" s="133"/>
      <c r="J113" s="133"/>
      <c r="K113" s="3"/>
      <c r="L113" s="3"/>
      <c r="M113" s="3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6.5" customHeight="1" x14ac:dyDescent="0.2">
      <c r="A114" s="32"/>
      <c r="B114" s="72"/>
      <c r="C114" s="72"/>
      <c r="D114" s="72"/>
      <c r="E114" s="72"/>
      <c r="F114" s="72"/>
      <c r="G114" s="72"/>
      <c r="H114" s="72"/>
      <c r="I114" s="72"/>
      <c r="J114" s="72"/>
      <c r="K114" s="3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131" t="s">
        <v>242</v>
      </c>
      <c r="C115" s="131"/>
      <c r="D115" s="131"/>
      <c r="E115" s="131"/>
      <c r="F115" s="131"/>
      <c r="G115" s="131"/>
      <c r="H115" s="131"/>
      <c r="I115" s="131"/>
      <c r="J115" s="131"/>
      <c r="K115" s="49"/>
      <c r="L115" s="70"/>
      <c r="M115" s="70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>
        <v>6</v>
      </c>
      <c r="C116" s="128" t="s">
        <v>243</v>
      </c>
      <c r="D116" s="128"/>
      <c r="E116" s="128"/>
      <c r="F116" s="128"/>
      <c r="G116" s="128"/>
      <c r="H116" s="128"/>
      <c r="I116" s="44" t="s">
        <v>162</v>
      </c>
      <c r="J116" s="44" t="s">
        <v>163</v>
      </c>
      <c r="K116" s="49"/>
      <c r="L116" s="3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44" t="s">
        <v>135</v>
      </c>
      <c r="C117" s="132" t="s">
        <v>244</v>
      </c>
      <c r="D117" s="132"/>
      <c r="E117" s="132"/>
      <c r="F117" s="132"/>
      <c r="G117" s="132"/>
      <c r="H117" s="132"/>
      <c r="I117" s="113">
        <v>0</v>
      </c>
      <c r="J117" s="45">
        <f>J134*I117</f>
        <v>0</v>
      </c>
      <c r="K117" s="77"/>
      <c r="L117" s="35"/>
      <c r="M117" s="35"/>
      <c r="N117" s="49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137</v>
      </c>
      <c r="C118" s="132" t="s">
        <v>245</v>
      </c>
      <c r="D118" s="132"/>
      <c r="E118" s="132"/>
      <c r="F118" s="132"/>
      <c r="G118" s="132"/>
      <c r="H118" s="132"/>
      <c r="I118" s="113">
        <v>0</v>
      </c>
      <c r="J118" s="45">
        <f>(J134+J117)*I118</f>
        <v>0</v>
      </c>
      <c r="K118" s="77"/>
      <c r="L118" s="35"/>
      <c r="M118" s="35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44" t="s">
        <v>140</v>
      </c>
      <c r="C119" s="128" t="s">
        <v>246</v>
      </c>
      <c r="D119" s="128"/>
      <c r="E119" s="128"/>
      <c r="F119" s="128"/>
      <c r="G119" s="128"/>
      <c r="H119" s="128"/>
      <c r="I119" s="46"/>
      <c r="J119" s="45"/>
      <c r="K119" s="35"/>
      <c r="L119" s="35"/>
      <c r="M119" s="35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247</v>
      </c>
      <c r="C120" s="132" t="s">
        <v>248</v>
      </c>
      <c r="D120" s="132"/>
      <c r="E120" s="132"/>
      <c r="F120" s="132"/>
      <c r="G120" s="132"/>
      <c r="H120" s="132"/>
      <c r="I120" s="113">
        <v>0</v>
      </c>
      <c r="J120" s="45">
        <f>(($J$134+$J$117+$J$118)/(1-($I$120+$I$121+$I$122))*I120)</f>
        <v>0</v>
      </c>
      <c r="K120" s="77"/>
      <c r="L120" s="49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249</v>
      </c>
      <c r="C121" s="132" t="s">
        <v>250</v>
      </c>
      <c r="D121" s="132"/>
      <c r="E121" s="132"/>
      <c r="F121" s="132"/>
      <c r="G121" s="132"/>
      <c r="H121" s="132"/>
      <c r="I121" s="113">
        <v>0</v>
      </c>
      <c r="J121" s="45">
        <f>(($J$134+$J$117+$J$118)/(1-($I$120+$I$121+$I$122))*I121)</f>
        <v>0</v>
      </c>
      <c r="K121" s="49"/>
      <c r="L121" s="49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44" t="s">
        <v>251</v>
      </c>
      <c r="C122" s="132" t="s">
        <v>252</v>
      </c>
      <c r="D122" s="132"/>
      <c r="E122" s="132"/>
      <c r="F122" s="132"/>
      <c r="G122" s="132"/>
      <c r="H122" s="132"/>
      <c r="I122" s="46">
        <v>0.03</v>
      </c>
      <c r="J122" s="45">
        <f>(($J$134+$J$117+$J$118)/(1-($I$120+$I$121+$I$122))*I122)</f>
        <v>0.27182344509888068</v>
      </c>
      <c r="K122" s="49"/>
      <c r="L122" s="49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44" t="s">
        <v>143</v>
      </c>
      <c r="C123" s="132" t="s">
        <v>240</v>
      </c>
      <c r="D123" s="132"/>
      <c r="E123" s="132"/>
      <c r="F123" s="132"/>
      <c r="G123" s="132"/>
      <c r="H123" s="132"/>
      <c r="I123" s="46"/>
      <c r="J123" s="45"/>
      <c r="K123" s="49"/>
      <c r="L123" s="49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128" t="s">
        <v>253</v>
      </c>
      <c r="C124" s="128"/>
      <c r="D124" s="128"/>
      <c r="E124" s="128"/>
      <c r="F124" s="128"/>
      <c r="G124" s="128"/>
      <c r="H124" s="128"/>
      <c r="I124" s="78">
        <f>SUM(I117:I123)</f>
        <v>0.03</v>
      </c>
      <c r="J124" s="48">
        <f>(SUM(J117:J123))</f>
        <v>0.27182344509888068</v>
      </c>
      <c r="K124" s="49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50"/>
      <c r="C125" s="50"/>
      <c r="D125" s="50"/>
      <c r="E125" s="50"/>
      <c r="F125" s="50"/>
      <c r="G125" s="50"/>
      <c r="H125" s="50"/>
      <c r="I125" s="79"/>
      <c r="J125" s="52"/>
      <c r="K125" s="49"/>
      <c r="L125" s="3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50"/>
      <c r="C126" s="50"/>
      <c r="D126" s="50"/>
      <c r="E126" s="50"/>
      <c r="F126" s="50"/>
      <c r="G126" s="50"/>
      <c r="H126" s="50"/>
      <c r="I126" s="79"/>
      <c r="J126" s="52"/>
      <c r="K126" s="49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131" t="s">
        <v>254</v>
      </c>
      <c r="C127" s="131"/>
      <c r="D127" s="131"/>
      <c r="E127" s="131"/>
      <c r="F127" s="131"/>
      <c r="G127" s="131"/>
      <c r="H127" s="131"/>
      <c r="I127" s="131"/>
      <c r="J127" s="131"/>
      <c r="K127" s="3"/>
      <c r="L127" s="3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128" t="s">
        <v>255</v>
      </c>
      <c r="C128" s="128"/>
      <c r="D128" s="128"/>
      <c r="E128" s="128"/>
      <c r="F128" s="128"/>
      <c r="G128" s="128"/>
      <c r="H128" s="128"/>
      <c r="I128" s="128"/>
      <c r="J128" s="44" t="s">
        <v>163</v>
      </c>
      <c r="K128" s="3"/>
      <c r="L128" s="3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 t="s">
        <v>135</v>
      </c>
      <c r="C129" s="132" t="str">
        <f>B21</f>
        <v>MÓDULO 1 - COMPOSIÇÃO DA REMUNERAÇÃO</v>
      </c>
      <c r="D129" s="132"/>
      <c r="E129" s="132"/>
      <c r="F129" s="132"/>
      <c r="G129" s="132"/>
      <c r="H129" s="132"/>
      <c r="I129" s="132"/>
      <c r="J129" s="45">
        <f>J33</f>
        <v>5.1810336822089367</v>
      </c>
      <c r="K129" s="49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137</v>
      </c>
      <c r="C130" s="132" t="str">
        <f>B36</f>
        <v>MÓDULO 2 – ENCARGOS E BENEFÍCIOS ANUAIS, MENSAIS E DIÁRIOS</v>
      </c>
      <c r="D130" s="132"/>
      <c r="E130" s="132"/>
      <c r="F130" s="132"/>
      <c r="G130" s="132"/>
      <c r="H130" s="132"/>
      <c r="I130" s="132"/>
      <c r="J130" s="45">
        <f>J69</f>
        <v>3.0991216475746457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140</v>
      </c>
      <c r="C131" s="132" t="str">
        <f>B72</f>
        <v>MÓDULO 3 – PROVISÃO PARA RESCISÃO</v>
      </c>
      <c r="D131" s="132"/>
      <c r="E131" s="132"/>
      <c r="F131" s="132"/>
      <c r="G131" s="132"/>
      <c r="H131" s="132"/>
      <c r="I131" s="132"/>
      <c r="J131" s="45">
        <f>J80</f>
        <v>0.32390095569942867</v>
      </c>
      <c r="K131" s="3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 t="s">
        <v>143</v>
      </c>
      <c r="C132" s="132" t="str">
        <f>B83</f>
        <v>MÓDULO 4 – CUSTO DE REPOSIÇÃO DO PROFISSIONAL AUSENTE</v>
      </c>
      <c r="D132" s="132"/>
      <c r="E132" s="132"/>
      <c r="F132" s="132"/>
      <c r="G132" s="132"/>
      <c r="H132" s="132"/>
      <c r="I132" s="132"/>
      <c r="J132" s="45">
        <f>J103</f>
        <v>0.18490177271412828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 t="s">
        <v>168</v>
      </c>
      <c r="C133" s="132" t="str">
        <f>B106</f>
        <v>MÓDULO 5 – INSUMOS DIVERSOS</v>
      </c>
      <c r="D133" s="132"/>
      <c r="E133" s="132"/>
      <c r="F133" s="132"/>
      <c r="G133" s="132"/>
      <c r="H133" s="132"/>
      <c r="I133" s="132"/>
      <c r="J133" s="45">
        <f>J112</f>
        <v>0</v>
      </c>
      <c r="K133" s="3"/>
      <c r="L133" s="49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44"/>
      <c r="C134" s="128" t="s">
        <v>256</v>
      </c>
      <c r="D134" s="128"/>
      <c r="E134" s="128"/>
      <c r="F134" s="128"/>
      <c r="G134" s="128"/>
      <c r="H134" s="128"/>
      <c r="I134" s="128"/>
      <c r="J134" s="48">
        <f>(SUM(J129:J133))</f>
        <v>8.7889580581971405</v>
      </c>
      <c r="K134" s="3"/>
      <c r="L134" s="49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44" t="s">
        <v>184</v>
      </c>
      <c r="C135" s="132" t="str">
        <f>B115</f>
        <v>MÓDULO 6 – CUSTOS INDIRETOS, TRIBUTOS E LUCRO</v>
      </c>
      <c r="D135" s="132"/>
      <c r="E135" s="132"/>
      <c r="F135" s="132"/>
      <c r="G135" s="132"/>
      <c r="H135" s="132"/>
      <c r="I135" s="132"/>
      <c r="J135" s="45">
        <f>J124</f>
        <v>0.27182344509888068</v>
      </c>
      <c r="K135" s="3"/>
      <c r="L135" s="3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128" t="s">
        <v>344</v>
      </c>
      <c r="C136" s="128"/>
      <c r="D136" s="128"/>
      <c r="E136" s="128"/>
      <c r="F136" s="128"/>
      <c r="G136" s="128"/>
      <c r="H136" s="128"/>
      <c r="I136" s="128"/>
      <c r="J136" s="48">
        <f>(SUM(J134:J135))</f>
        <v>9.0607815032960204</v>
      </c>
      <c r="K136" s="3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44"/>
      <c r="C137" s="129" t="s">
        <v>279</v>
      </c>
      <c r="D137" s="129"/>
      <c r="E137" s="129"/>
      <c r="F137" s="129"/>
      <c r="G137" s="129"/>
      <c r="H137" s="129"/>
      <c r="I137" s="74">
        <v>44</v>
      </c>
      <c r="J137" s="48">
        <f>J136*I137</f>
        <v>398.67438614502487</v>
      </c>
      <c r="K137" s="3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35"/>
      <c r="C138" s="35"/>
      <c r="D138" s="35"/>
      <c r="E138" s="35"/>
      <c r="F138" s="35"/>
      <c r="G138" s="35"/>
      <c r="H138" s="35"/>
      <c r="I138" s="35"/>
      <c r="J138" s="80" t="s">
        <v>259</v>
      </c>
      <c r="K138" s="49"/>
      <c r="L138" s="49"/>
      <c r="M138" s="49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5"/>
      <c r="C139" s="35"/>
      <c r="D139" s="35"/>
      <c r="E139" s="35"/>
      <c r="F139" s="35"/>
      <c r="G139" s="35"/>
      <c r="H139" s="35"/>
      <c r="I139" s="50"/>
      <c r="J139" s="51">
        <f>J136/J33</f>
        <v>1.7488366335871708</v>
      </c>
      <c r="K139" s="49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51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49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"/>
      <c r="M149" s="3"/>
      <c r="N149" s="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"/>
      <c r="M150" s="3"/>
      <c r="N150" s="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3"/>
      <c r="M151" s="3"/>
      <c r="N151" s="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3"/>
      <c r="M152" s="3"/>
      <c r="N152" s="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3"/>
      <c r="M153" s="3"/>
      <c r="N153" s="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4.2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4.2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4.2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4.2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</sheetData>
  <sheetProtection password="C59B" sheet="1" objects="1" scenarios="1"/>
  <mergeCells count="127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C32:H32"/>
    <mergeCell ref="B33:I33"/>
    <mergeCell ref="B36:J36"/>
    <mergeCell ref="B37:H37"/>
    <mergeCell ref="B38:I38"/>
    <mergeCell ref="C39:H39"/>
    <mergeCell ref="C40:H40"/>
    <mergeCell ref="B41:H41"/>
    <mergeCell ref="B43:H43"/>
    <mergeCell ref="B44:I44"/>
    <mergeCell ref="C45:H45"/>
    <mergeCell ref="C46:H46"/>
    <mergeCell ref="C47:H47"/>
    <mergeCell ref="C48:H48"/>
    <mergeCell ref="C49:H49"/>
    <mergeCell ref="C50:H50"/>
    <mergeCell ref="C51:H51"/>
    <mergeCell ref="C52:H52"/>
    <mergeCell ref="B53:H53"/>
    <mergeCell ref="B55:H55"/>
    <mergeCell ref="C56:H56"/>
    <mergeCell ref="C57:H57"/>
    <mergeCell ref="C58:H58"/>
    <mergeCell ref="C59:H59"/>
    <mergeCell ref="C60:H60"/>
    <mergeCell ref="C61:H61"/>
    <mergeCell ref="B62:I62"/>
    <mergeCell ref="B64:J64"/>
    <mergeCell ref="B65:I65"/>
    <mergeCell ref="C66:I66"/>
    <mergeCell ref="C67:I67"/>
    <mergeCell ref="C68:I68"/>
    <mergeCell ref="B69:I69"/>
    <mergeCell ref="B70:J70"/>
    <mergeCell ref="B72:J72"/>
    <mergeCell ref="C73:H73"/>
    <mergeCell ref="B74:I74"/>
    <mergeCell ref="C75:H75"/>
    <mergeCell ref="C76:H76"/>
    <mergeCell ref="C77:H77"/>
    <mergeCell ref="C78:H78"/>
    <mergeCell ref="C79:H79"/>
    <mergeCell ref="B80:H80"/>
    <mergeCell ref="B81:J81"/>
    <mergeCell ref="B83:J83"/>
    <mergeCell ref="B84:H84"/>
    <mergeCell ref="B85:I85"/>
    <mergeCell ref="C86:H86"/>
    <mergeCell ref="C87:H87"/>
    <mergeCell ref="C88:H88"/>
    <mergeCell ref="C89:H89"/>
    <mergeCell ref="C90:H90"/>
    <mergeCell ref="C91:H91"/>
    <mergeCell ref="B92:H92"/>
    <mergeCell ref="B93:J93"/>
    <mergeCell ref="B94:H94"/>
    <mergeCell ref="B95:I95"/>
    <mergeCell ref="C96:H96"/>
    <mergeCell ref="B97:H97"/>
    <mergeCell ref="B99:J99"/>
    <mergeCell ref="B100:I100"/>
    <mergeCell ref="C101:I101"/>
    <mergeCell ref="C102:I102"/>
    <mergeCell ref="B103:I103"/>
    <mergeCell ref="B106:J106"/>
    <mergeCell ref="C107:H107"/>
    <mergeCell ref="C108:H108"/>
    <mergeCell ref="C109:H109"/>
    <mergeCell ref="C110:H110"/>
    <mergeCell ref="C111:H111"/>
    <mergeCell ref="B112:H112"/>
    <mergeCell ref="B113:J113"/>
    <mergeCell ref="B115:J115"/>
    <mergeCell ref="C116:H116"/>
    <mergeCell ref="C117:H117"/>
    <mergeCell ref="C118:H118"/>
    <mergeCell ref="C119:H119"/>
    <mergeCell ref="C131:I131"/>
    <mergeCell ref="C132:I132"/>
    <mergeCell ref="C133:I133"/>
    <mergeCell ref="C134:I134"/>
    <mergeCell ref="C135:I135"/>
    <mergeCell ref="B136:I136"/>
    <mergeCell ref="C137:H137"/>
    <mergeCell ref="B140:K155"/>
    <mergeCell ref="C120:H120"/>
    <mergeCell ref="C121:H121"/>
    <mergeCell ref="C122:H122"/>
    <mergeCell ref="C123:H123"/>
    <mergeCell ref="B124:H124"/>
    <mergeCell ref="B127:J127"/>
    <mergeCell ref="B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999"/>
  <sheetViews>
    <sheetView topLeftCell="A115" workbookViewId="0">
      <selection activeCell="K136" sqref="K136"/>
    </sheetView>
  </sheetViews>
  <sheetFormatPr defaultRowHeight="12.75" x14ac:dyDescent="0.2"/>
  <cols>
    <col min="1" max="1" width="1.42578125" customWidth="1"/>
    <col min="2" max="2" width="8.42578125" customWidth="1"/>
    <col min="3" max="3" width="22.1406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6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96">
        <f>Motorista!J5</f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301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 – HE em DSR e feriados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Motorista!J15</f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tr">
        <f>Motorista!J17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Motorista!J18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/>
      <c r="D29" s="132"/>
      <c r="E29" s="132"/>
      <c r="F29" s="132"/>
      <c r="G29" s="132"/>
      <c r="H29" s="132"/>
      <c r="I29" s="46"/>
      <c r="J29" s="45">
        <v>0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/>
      <c r="D30" s="132"/>
      <c r="E30" s="132"/>
      <c r="F30" s="132"/>
      <c r="G30" s="132"/>
      <c r="H30" s="132"/>
      <c r="I30" s="46"/>
      <c r="J30" s="45">
        <v>0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44" t="s">
        <v>269</v>
      </c>
      <c r="C31" s="132"/>
      <c r="D31" s="132"/>
      <c r="E31" s="132"/>
      <c r="F31" s="132"/>
      <c r="G31" s="132"/>
      <c r="H31" s="132"/>
      <c r="I31" s="46"/>
      <c r="J31" s="45">
        <v>0</v>
      </c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44" t="s">
        <v>270</v>
      </c>
      <c r="C32" s="132"/>
      <c r="D32" s="132"/>
      <c r="E32" s="132"/>
      <c r="F32" s="132"/>
      <c r="G32" s="132"/>
      <c r="H32" s="132"/>
      <c r="I32" s="46"/>
      <c r="J32" s="45">
        <v>0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44" t="s">
        <v>271</v>
      </c>
      <c r="C33" s="132" t="s">
        <v>272</v>
      </c>
      <c r="D33" s="132"/>
      <c r="E33" s="132"/>
      <c r="F33" s="132"/>
      <c r="G33" s="132"/>
      <c r="H33" s="132"/>
      <c r="I33" s="46"/>
      <c r="J33" s="45">
        <f>((J15/220)*2)</f>
        <v>24.726454545454544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273</v>
      </c>
      <c r="C34" s="132" t="s">
        <v>274</v>
      </c>
      <c r="D34" s="132"/>
      <c r="E34" s="132"/>
      <c r="F34" s="132"/>
      <c r="G34" s="132"/>
      <c r="H34" s="132"/>
      <c r="I34" s="46"/>
      <c r="J34" s="45">
        <f>'Motorista-HE'!J29/6</f>
        <v>3.2968606060606063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170</v>
      </c>
      <c r="C35" s="128"/>
      <c r="D35" s="128"/>
      <c r="E35" s="128"/>
      <c r="F35" s="128"/>
      <c r="G35" s="128"/>
      <c r="H35" s="128"/>
      <c r="I35" s="128"/>
      <c r="J35" s="48">
        <f>SUM(J23:J34)</f>
        <v>28.023315151515149</v>
      </c>
      <c r="K35" s="49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50"/>
      <c r="C36" s="50"/>
      <c r="D36" s="50"/>
      <c r="E36" s="50"/>
      <c r="F36" s="50"/>
      <c r="G36" s="50"/>
      <c r="H36" s="50"/>
      <c r="I36" s="50"/>
      <c r="J36" s="51"/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0"/>
      <c r="C37" s="50"/>
      <c r="D37" s="50"/>
      <c r="E37" s="50"/>
      <c r="F37" s="50"/>
      <c r="G37" s="50"/>
      <c r="H37" s="50"/>
      <c r="I37" s="50"/>
      <c r="J37" s="51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131" t="s">
        <v>171</v>
      </c>
      <c r="C38" s="131"/>
      <c r="D38" s="131"/>
      <c r="E38" s="131"/>
      <c r="F38" s="131"/>
      <c r="G38" s="131"/>
      <c r="H38" s="131"/>
      <c r="I38" s="131"/>
      <c r="J38" s="131"/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128" t="s">
        <v>172</v>
      </c>
      <c r="C39" s="128"/>
      <c r="D39" s="128"/>
      <c r="E39" s="128"/>
      <c r="F39" s="128"/>
      <c r="G39" s="128"/>
      <c r="H39" s="128"/>
      <c r="I39" s="44" t="s">
        <v>162</v>
      </c>
      <c r="J39" s="44" t="s">
        <v>163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128" t="s">
        <v>173</v>
      </c>
      <c r="C40" s="128"/>
      <c r="D40" s="128"/>
      <c r="E40" s="128"/>
      <c r="F40" s="128"/>
      <c r="G40" s="128"/>
      <c r="H40" s="128"/>
      <c r="I40" s="128"/>
      <c r="J40" s="52">
        <f>J35</f>
        <v>28.023315151515149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135</v>
      </c>
      <c r="C41" s="132" t="s">
        <v>174</v>
      </c>
      <c r="D41" s="132"/>
      <c r="E41" s="132"/>
      <c r="F41" s="132"/>
      <c r="G41" s="132"/>
      <c r="H41" s="132"/>
      <c r="I41" s="46">
        <f>1/12</f>
        <v>8.3333333333333329E-2</v>
      </c>
      <c r="J41" s="45">
        <f>$J$40*I41</f>
        <v>2.3352762626262624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44" t="s">
        <v>137</v>
      </c>
      <c r="C42" s="132" t="s">
        <v>175</v>
      </c>
      <c r="D42" s="132"/>
      <c r="E42" s="132"/>
      <c r="F42" s="132"/>
      <c r="G42" s="132"/>
      <c r="H42" s="132"/>
      <c r="I42" s="46">
        <f>((1/12)+(1/12)/3)</f>
        <v>0.1111111111111111</v>
      </c>
      <c r="J42" s="45">
        <f>$J$40*I42</f>
        <v>3.1137016835016831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128" t="s">
        <v>176</v>
      </c>
      <c r="C43" s="128"/>
      <c r="D43" s="128"/>
      <c r="E43" s="128"/>
      <c r="F43" s="128"/>
      <c r="G43" s="128"/>
      <c r="H43" s="128"/>
      <c r="I43" s="53">
        <f>I41+I42</f>
        <v>0.19444444444444442</v>
      </c>
      <c r="J43" s="48">
        <f>SUM(J41:J42)</f>
        <v>5.4489779461279451</v>
      </c>
      <c r="K43" s="49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54"/>
      <c r="C44" s="55"/>
      <c r="D44" s="55"/>
      <c r="E44" s="55"/>
      <c r="F44" s="55"/>
      <c r="G44" s="55"/>
      <c r="H44" s="55"/>
      <c r="I44" s="56"/>
      <c r="J44" s="57"/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128" t="s">
        <v>177</v>
      </c>
      <c r="C45" s="128"/>
      <c r="D45" s="128"/>
      <c r="E45" s="128"/>
      <c r="F45" s="128"/>
      <c r="G45" s="128"/>
      <c r="H45" s="128"/>
      <c r="I45" s="44" t="s">
        <v>162</v>
      </c>
      <c r="J45" s="44" t="s">
        <v>163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128" t="s">
        <v>178</v>
      </c>
      <c r="C46" s="128"/>
      <c r="D46" s="128"/>
      <c r="E46" s="128"/>
      <c r="F46" s="128"/>
      <c r="G46" s="128"/>
      <c r="H46" s="128"/>
      <c r="I46" s="128"/>
      <c r="J46" s="58">
        <f>J35+J43</f>
        <v>33.472293097643096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135</v>
      </c>
      <c r="C47" s="132" t="s">
        <v>179</v>
      </c>
      <c r="D47" s="132"/>
      <c r="E47" s="132"/>
      <c r="F47" s="132"/>
      <c r="G47" s="132"/>
      <c r="H47" s="132"/>
      <c r="I47" s="46">
        <v>0.2</v>
      </c>
      <c r="J47" s="45">
        <f t="shared" ref="J47:J54" si="0">$J$46*I47</f>
        <v>6.6944586195286195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44" t="s">
        <v>137</v>
      </c>
      <c r="C48" s="132" t="s">
        <v>180</v>
      </c>
      <c r="D48" s="132"/>
      <c r="E48" s="132"/>
      <c r="F48" s="132"/>
      <c r="G48" s="132"/>
      <c r="H48" s="132"/>
      <c r="I48" s="46">
        <v>2.5000000000000001E-2</v>
      </c>
      <c r="J48" s="45">
        <f t="shared" si="0"/>
        <v>0.83680732744107744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140</v>
      </c>
      <c r="C49" s="132" t="s">
        <v>181</v>
      </c>
      <c r="D49" s="132"/>
      <c r="E49" s="132"/>
      <c r="F49" s="132"/>
      <c r="G49" s="132"/>
      <c r="H49" s="132"/>
      <c r="I49" s="113">
        <v>0</v>
      </c>
      <c r="J49" s="45">
        <f t="shared" si="0"/>
        <v>0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44" t="s">
        <v>143</v>
      </c>
      <c r="C50" s="132" t="s">
        <v>182</v>
      </c>
      <c r="D50" s="132"/>
      <c r="E50" s="132"/>
      <c r="F50" s="132"/>
      <c r="G50" s="132"/>
      <c r="H50" s="132"/>
      <c r="I50" s="46">
        <v>1.4999999999999999E-2</v>
      </c>
      <c r="J50" s="45">
        <f t="shared" si="0"/>
        <v>0.50208439646464642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44" t="s">
        <v>168</v>
      </c>
      <c r="C51" s="132" t="s">
        <v>183</v>
      </c>
      <c r="D51" s="132"/>
      <c r="E51" s="132"/>
      <c r="F51" s="132"/>
      <c r="G51" s="132"/>
      <c r="H51" s="132"/>
      <c r="I51" s="46">
        <v>0.01</v>
      </c>
      <c r="J51" s="45">
        <f t="shared" si="0"/>
        <v>0.33472293097643097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44" t="s">
        <v>184</v>
      </c>
      <c r="C52" s="132" t="s">
        <v>185</v>
      </c>
      <c r="D52" s="132"/>
      <c r="E52" s="132"/>
      <c r="F52" s="132"/>
      <c r="G52" s="132"/>
      <c r="H52" s="132"/>
      <c r="I52" s="46">
        <v>6.0000000000000001E-3</v>
      </c>
      <c r="J52" s="45">
        <f t="shared" si="0"/>
        <v>0.20083375858585858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186</v>
      </c>
      <c r="C53" s="132" t="s">
        <v>187</v>
      </c>
      <c r="D53" s="132"/>
      <c r="E53" s="132"/>
      <c r="F53" s="132"/>
      <c r="G53" s="132"/>
      <c r="H53" s="132"/>
      <c r="I53" s="46">
        <v>2E-3</v>
      </c>
      <c r="J53" s="45">
        <f t="shared" si="0"/>
        <v>6.694458619528619E-2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188</v>
      </c>
      <c r="C54" s="132" t="s">
        <v>189</v>
      </c>
      <c r="D54" s="132"/>
      <c r="E54" s="132"/>
      <c r="F54" s="132"/>
      <c r="G54" s="132"/>
      <c r="H54" s="132"/>
      <c r="I54" s="46">
        <v>0.08</v>
      </c>
      <c r="J54" s="45">
        <f t="shared" si="0"/>
        <v>2.6777834478114477</v>
      </c>
      <c r="K54" s="3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128" t="s">
        <v>190</v>
      </c>
      <c r="C55" s="128"/>
      <c r="D55" s="128"/>
      <c r="E55" s="128"/>
      <c r="F55" s="128"/>
      <c r="G55" s="128"/>
      <c r="H55" s="128"/>
      <c r="I55" s="53">
        <f>SUM(I47:I54)</f>
        <v>0.33800000000000002</v>
      </c>
      <c r="J55" s="48">
        <f>SUM(J47:J54)</f>
        <v>11.313635067003366</v>
      </c>
      <c r="K55" s="49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2"/>
      <c r="C56" s="50"/>
      <c r="D56" s="50"/>
      <c r="E56" s="50"/>
      <c r="F56" s="50"/>
      <c r="G56" s="50"/>
      <c r="H56" s="50"/>
      <c r="I56" s="59"/>
      <c r="J56" s="60"/>
      <c r="K56" s="49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/>
      <c r="B57" s="128" t="s">
        <v>191</v>
      </c>
      <c r="C57" s="128"/>
      <c r="D57" s="128"/>
      <c r="E57" s="128"/>
      <c r="F57" s="128"/>
      <c r="G57" s="128"/>
      <c r="H57" s="128"/>
      <c r="I57" s="53"/>
      <c r="J57" s="44" t="s">
        <v>163</v>
      </c>
      <c r="K57" s="3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61"/>
      <c r="B58" s="44" t="s">
        <v>135</v>
      </c>
      <c r="C58" s="132" t="s">
        <v>192</v>
      </c>
      <c r="D58" s="132"/>
      <c r="E58" s="132"/>
      <c r="F58" s="132"/>
      <c r="G58" s="132"/>
      <c r="H58" s="132"/>
      <c r="I58" s="62"/>
      <c r="J58" s="45">
        <v>0</v>
      </c>
      <c r="K58" s="63"/>
      <c r="L58" s="63"/>
      <c r="M58" s="63"/>
      <c r="N58" s="63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4.25" customHeight="1" x14ac:dyDescent="0.2">
      <c r="A59" s="32"/>
      <c r="B59" s="44" t="s">
        <v>137</v>
      </c>
      <c r="C59" s="132" t="s">
        <v>193</v>
      </c>
      <c r="D59" s="132"/>
      <c r="E59" s="132"/>
      <c r="F59" s="132"/>
      <c r="G59" s="132"/>
      <c r="H59" s="132"/>
      <c r="I59" s="45"/>
      <c r="J59" s="45">
        <v>0</v>
      </c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44" t="s">
        <v>140</v>
      </c>
      <c r="C60" s="132" t="s">
        <v>194</v>
      </c>
      <c r="D60" s="132"/>
      <c r="E60" s="132"/>
      <c r="F60" s="132"/>
      <c r="G60" s="132"/>
      <c r="H60" s="132"/>
      <c r="I60" s="45"/>
      <c r="J60" s="45">
        <v>0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44" t="s">
        <v>143</v>
      </c>
      <c r="C61" s="132" t="s">
        <v>195</v>
      </c>
      <c r="D61" s="132"/>
      <c r="E61" s="132"/>
      <c r="F61" s="132"/>
      <c r="G61" s="132"/>
      <c r="H61" s="132"/>
      <c r="I61" s="84"/>
      <c r="J61" s="84">
        <v>0</v>
      </c>
      <c r="K61" s="64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168</v>
      </c>
      <c r="C62" s="132" t="s">
        <v>196</v>
      </c>
      <c r="D62" s="132"/>
      <c r="E62" s="132"/>
      <c r="F62" s="132"/>
      <c r="G62" s="132"/>
      <c r="H62" s="132"/>
      <c r="I62" s="84">
        <v>0</v>
      </c>
      <c r="J62" s="84">
        <v>0</v>
      </c>
      <c r="K62" s="8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184</v>
      </c>
      <c r="C63" s="132" t="s">
        <v>197</v>
      </c>
      <c r="D63" s="132"/>
      <c r="E63" s="132"/>
      <c r="F63" s="132"/>
      <c r="G63" s="132"/>
      <c r="H63" s="132"/>
      <c r="I63" s="84">
        <v>0</v>
      </c>
      <c r="J63" s="84">
        <v>0</v>
      </c>
      <c r="K63" s="65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128" t="s">
        <v>198</v>
      </c>
      <c r="C64" s="128"/>
      <c r="D64" s="128"/>
      <c r="E64" s="128"/>
      <c r="F64" s="128"/>
      <c r="G64" s="128"/>
      <c r="H64" s="128"/>
      <c r="I64" s="128"/>
      <c r="J64" s="48">
        <f>SUM(J58:J63)</f>
        <v>0</v>
      </c>
      <c r="K64" s="49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2"/>
      <c r="C65" s="50"/>
      <c r="D65" s="50"/>
      <c r="E65" s="50"/>
      <c r="F65" s="50"/>
      <c r="G65" s="50"/>
      <c r="H65" s="50"/>
      <c r="I65" s="59"/>
      <c r="J65" s="60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131" t="s">
        <v>199</v>
      </c>
      <c r="C66" s="131"/>
      <c r="D66" s="131"/>
      <c r="E66" s="131"/>
      <c r="F66" s="131"/>
      <c r="G66" s="131"/>
      <c r="H66" s="131"/>
      <c r="I66" s="131"/>
      <c r="J66" s="131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128" t="s">
        <v>200</v>
      </c>
      <c r="C67" s="128"/>
      <c r="D67" s="128"/>
      <c r="E67" s="128"/>
      <c r="F67" s="128"/>
      <c r="G67" s="128"/>
      <c r="H67" s="128"/>
      <c r="I67" s="128"/>
      <c r="J67" s="44" t="s">
        <v>163</v>
      </c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44" t="s">
        <v>201</v>
      </c>
      <c r="C68" s="132" t="s">
        <v>202</v>
      </c>
      <c r="D68" s="132"/>
      <c r="E68" s="132"/>
      <c r="F68" s="132"/>
      <c r="G68" s="132"/>
      <c r="H68" s="132"/>
      <c r="I68" s="132"/>
      <c r="J68" s="45">
        <f>J43</f>
        <v>5.4489779461279451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44" t="s">
        <v>203</v>
      </c>
      <c r="C69" s="132" t="s">
        <v>204</v>
      </c>
      <c r="D69" s="132"/>
      <c r="E69" s="132"/>
      <c r="F69" s="132"/>
      <c r="G69" s="132"/>
      <c r="H69" s="132"/>
      <c r="I69" s="132"/>
      <c r="J69" s="45">
        <f>J55</f>
        <v>11.313635067003366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205</v>
      </c>
      <c r="C70" s="132" t="s">
        <v>206</v>
      </c>
      <c r="D70" s="132"/>
      <c r="E70" s="132"/>
      <c r="F70" s="132"/>
      <c r="G70" s="132"/>
      <c r="H70" s="132"/>
      <c r="I70" s="132"/>
      <c r="J70" s="45">
        <f>J64</f>
        <v>0</v>
      </c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61"/>
      <c r="B71" s="128" t="s">
        <v>207</v>
      </c>
      <c r="C71" s="128"/>
      <c r="D71" s="128"/>
      <c r="E71" s="128"/>
      <c r="F71" s="128"/>
      <c r="G71" s="128"/>
      <c r="H71" s="128"/>
      <c r="I71" s="128"/>
      <c r="J71" s="48">
        <f>SUM(J68:J70)</f>
        <v>16.762613013131311</v>
      </c>
      <c r="K71" s="49"/>
      <c r="L71" s="63"/>
      <c r="M71" s="63"/>
      <c r="N71" s="63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4.25" customHeight="1" x14ac:dyDescent="0.2">
      <c r="A72" s="32"/>
      <c r="B72" s="138"/>
      <c r="C72" s="138"/>
      <c r="D72" s="138"/>
      <c r="E72" s="138"/>
      <c r="F72" s="138"/>
      <c r="G72" s="138"/>
      <c r="H72" s="138"/>
      <c r="I72" s="138"/>
      <c r="J72" s="138"/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66"/>
      <c r="C73" s="66"/>
      <c r="D73" s="66"/>
      <c r="E73" s="66"/>
      <c r="F73" s="66"/>
      <c r="G73" s="66"/>
      <c r="H73" s="66"/>
      <c r="I73" s="66"/>
      <c r="J73" s="66"/>
      <c r="K73" s="3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131" t="s">
        <v>208</v>
      </c>
      <c r="C74" s="131"/>
      <c r="D74" s="131"/>
      <c r="E74" s="131"/>
      <c r="F74" s="131"/>
      <c r="G74" s="131"/>
      <c r="H74" s="131"/>
      <c r="I74" s="131"/>
      <c r="J74" s="131"/>
      <c r="K74" s="3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>
        <v>3</v>
      </c>
      <c r="C75" s="128" t="s">
        <v>209</v>
      </c>
      <c r="D75" s="128"/>
      <c r="E75" s="128"/>
      <c r="F75" s="128"/>
      <c r="G75" s="128"/>
      <c r="H75" s="128"/>
      <c r="I75" s="44" t="s">
        <v>162</v>
      </c>
      <c r="J75" s="44" t="s">
        <v>163</v>
      </c>
      <c r="K75" s="3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128" t="s">
        <v>173</v>
      </c>
      <c r="C76" s="128"/>
      <c r="D76" s="128"/>
      <c r="E76" s="128"/>
      <c r="F76" s="128"/>
      <c r="G76" s="128"/>
      <c r="H76" s="128"/>
      <c r="I76" s="128"/>
      <c r="J76" s="58">
        <f>J35</f>
        <v>28.023315151515149</v>
      </c>
      <c r="K76" s="3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2"/>
      <c r="B77" s="44" t="s">
        <v>135</v>
      </c>
      <c r="C77" s="132" t="s">
        <v>210</v>
      </c>
      <c r="D77" s="132"/>
      <c r="E77" s="132"/>
      <c r="F77" s="132"/>
      <c r="G77" s="132"/>
      <c r="H77" s="132"/>
      <c r="I77" s="46">
        <f>((1/12)*0.05)</f>
        <v>4.1666666666666666E-3</v>
      </c>
      <c r="J77" s="45">
        <f>$J$76*I77</f>
        <v>0.11676381313131312</v>
      </c>
      <c r="K77" s="49"/>
      <c r="L77" s="3"/>
      <c r="M77" s="3"/>
      <c r="N77" s="3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4.25" customHeight="1" x14ac:dyDescent="0.2">
      <c r="A78" s="32"/>
      <c r="B78" s="44" t="s">
        <v>137</v>
      </c>
      <c r="C78" s="132" t="s">
        <v>211</v>
      </c>
      <c r="D78" s="132"/>
      <c r="E78" s="132"/>
      <c r="F78" s="132"/>
      <c r="G78" s="132"/>
      <c r="H78" s="132"/>
      <c r="I78" s="46">
        <f>I77*0.08</f>
        <v>3.3333333333333332E-4</v>
      </c>
      <c r="J78" s="45">
        <f>$J$76*I78</f>
        <v>9.3411050505050486E-3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2"/>
      <c r="B79" s="44" t="s">
        <v>140</v>
      </c>
      <c r="C79" s="132" t="s">
        <v>212</v>
      </c>
      <c r="D79" s="132"/>
      <c r="E79" s="132"/>
      <c r="F79" s="132"/>
      <c r="G79" s="132"/>
      <c r="H79" s="132"/>
      <c r="I79" s="46">
        <f>(7/30)/12</f>
        <v>1.9444444444444445E-2</v>
      </c>
      <c r="J79" s="45">
        <f>$J$76*I79</f>
        <v>0.54489779461279453</v>
      </c>
      <c r="K79" s="67" t="s">
        <v>213</v>
      </c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4.25" customHeight="1" x14ac:dyDescent="0.2">
      <c r="A80" s="32"/>
      <c r="B80" s="44" t="s">
        <v>143</v>
      </c>
      <c r="C80" s="132" t="s">
        <v>214</v>
      </c>
      <c r="D80" s="132"/>
      <c r="E80" s="132"/>
      <c r="F80" s="132"/>
      <c r="G80" s="132"/>
      <c r="H80" s="132"/>
      <c r="I80" s="46">
        <f>I79*I55</f>
        <v>6.5722222222222224E-3</v>
      </c>
      <c r="J80" s="45">
        <f>$J$76*I80</f>
        <v>0.18417545457912457</v>
      </c>
      <c r="K80" s="68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"/>
      <c r="B81" s="44" t="s">
        <v>168</v>
      </c>
      <c r="C81" s="132" t="s">
        <v>215</v>
      </c>
      <c r="D81" s="132"/>
      <c r="E81" s="132"/>
      <c r="F81" s="132"/>
      <c r="G81" s="132"/>
      <c r="H81" s="132"/>
      <c r="I81" s="46">
        <f>(0.4*0.08)</f>
        <v>3.2000000000000001E-2</v>
      </c>
      <c r="J81" s="45">
        <f>$J$76*I81</f>
        <v>0.89674608484848484</v>
      </c>
      <c r="K81" s="4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2"/>
      <c r="B82" s="128" t="s">
        <v>216</v>
      </c>
      <c r="C82" s="128"/>
      <c r="D82" s="128"/>
      <c r="E82" s="128"/>
      <c r="F82" s="128"/>
      <c r="G82" s="128"/>
      <c r="H82" s="128"/>
      <c r="I82" s="53">
        <f>SUM(I77:I81)</f>
        <v>6.2516666666666665E-2</v>
      </c>
      <c r="J82" s="48">
        <f>SUM(J77:J81)</f>
        <v>1.751924252222222</v>
      </c>
      <c r="K82" s="49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61"/>
      <c r="B83" s="137"/>
      <c r="C83" s="137"/>
      <c r="D83" s="137"/>
      <c r="E83" s="137"/>
      <c r="F83" s="137"/>
      <c r="G83" s="137"/>
      <c r="H83" s="137"/>
      <c r="I83" s="137"/>
      <c r="J83" s="137"/>
      <c r="K83" s="63"/>
      <c r="L83" s="63"/>
      <c r="M83" s="63"/>
      <c r="N83" s="63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4.25" customHeight="1" x14ac:dyDescent="0.2">
      <c r="A84" s="61"/>
      <c r="B84" s="50"/>
      <c r="C84" s="50"/>
      <c r="D84" s="50"/>
      <c r="E84" s="50"/>
      <c r="F84" s="50"/>
      <c r="G84" s="50"/>
      <c r="H84" s="50"/>
      <c r="I84" s="50"/>
      <c r="J84" s="50"/>
      <c r="K84" s="63"/>
      <c r="L84" s="63"/>
      <c r="M84" s="63"/>
      <c r="N84" s="63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4.25" customHeight="1" x14ac:dyDescent="0.2">
      <c r="A85" s="32"/>
      <c r="B85" s="131" t="s">
        <v>217</v>
      </c>
      <c r="C85" s="131"/>
      <c r="D85" s="131"/>
      <c r="E85" s="131"/>
      <c r="F85" s="131"/>
      <c r="G85" s="131"/>
      <c r="H85" s="131"/>
      <c r="I85" s="131"/>
      <c r="J85" s="131"/>
      <c r="K85" s="3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"/>
      <c r="B86" s="128" t="s">
        <v>218</v>
      </c>
      <c r="C86" s="128"/>
      <c r="D86" s="128"/>
      <c r="E86" s="128"/>
      <c r="F86" s="128"/>
      <c r="G86" s="128"/>
      <c r="H86" s="128"/>
      <c r="I86" s="44" t="s">
        <v>162</v>
      </c>
      <c r="J86" s="44" t="s">
        <v>163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2"/>
      <c r="B87" s="142" t="s">
        <v>173</v>
      </c>
      <c r="C87" s="142"/>
      <c r="D87" s="142"/>
      <c r="E87" s="142"/>
      <c r="F87" s="142"/>
      <c r="G87" s="142"/>
      <c r="H87" s="142"/>
      <c r="I87" s="142"/>
      <c r="J87" s="69">
        <f>J35</f>
        <v>28.023315151515149</v>
      </c>
      <c r="K87" s="3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135</v>
      </c>
      <c r="C88" s="132" t="s">
        <v>219</v>
      </c>
      <c r="D88" s="132"/>
      <c r="E88" s="132"/>
      <c r="F88" s="132"/>
      <c r="G88" s="132"/>
      <c r="H88" s="132"/>
      <c r="I88" s="46">
        <f>I42/12</f>
        <v>9.2592592592592587E-3</v>
      </c>
      <c r="J88" s="45">
        <f t="shared" ref="J88:J93" si="1">$J$87*I88</f>
        <v>0.2594751402918069</v>
      </c>
      <c r="K88" s="70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44" t="s">
        <v>137</v>
      </c>
      <c r="C89" s="132" t="s">
        <v>220</v>
      </c>
      <c r="D89" s="132"/>
      <c r="E89" s="132"/>
      <c r="F89" s="132"/>
      <c r="G89" s="132"/>
      <c r="H89" s="132"/>
      <c r="I89" s="46">
        <f>(5.96/30)*(1/12)</f>
        <v>1.6555555555555553E-2</v>
      </c>
      <c r="J89" s="45">
        <f t="shared" si="1"/>
        <v>0.46394155084175071</v>
      </c>
      <c r="K89" s="70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32"/>
      <c r="B90" s="44" t="s">
        <v>140</v>
      </c>
      <c r="C90" s="132" t="s">
        <v>221</v>
      </c>
      <c r="D90" s="132"/>
      <c r="E90" s="132"/>
      <c r="F90" s="132"/>
      <c r="G90" s="132"/>
      <c r="H90" s="132"/>
      <c r="I90" s="46">
        <f>(5/30)/12*0.015</f>
        <v>2.0833333333333332E-4</v>
      </c>
      <c r="J90" s="45">
        <f t="shared" si="1"/>
        <v>5.8381906565656561E-3</v>
      </c>
      <c r="K90" s="49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143</v>
      </c>
      <c r="C91" s="134" t="s">
        <v>222</v>
      </c>
      <c r="D91" s="134"/>
      <c r="E91" s="134"/>
      <c r="F91" s="134"/>
      <c r="G91" s="134"/>
      <c r="H91" s="134"/>
      <c r="I91" s="46">
        <f>(15/30)/12*0.0078</f>
        <v>3.2499999999999999E-4</v>
      </c>
      <c r="J91" s="45">
        <f t="shared" si="1"/>
        <v>9.1075774242424228E-3</v>
      </c>
      <c r="K91" s="49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44" t="s">
        <v>168</v>
      </c>
      <c r="C92" s="132" t="s">
        <v>223</v>
      </c>
      <c r="D92" s="132"/>
      <c r="E92" s="132"/>
      <c r="F92" s="132"/>
      <c r="G92" s="132"/>
      <c r="H92" s="132"/>
      <c r="I92" s="46">
        <f>(0.0144*0.1*0.4509*6/12)</f>
        <v>3.2464800000000003E-4</v>
      </c>
      <c r="J92" s="45">
        <f t="shared" si="1"/>
        <v>9.0977132173090912E-3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4.25" customHeight="1" x14ac:dyDescent="0.2">
      <c r="A93" s="32"/>
      <c r="B93" s="44" t="s">
        <v>184</v>
      </c>
      <c r="C93" s="135" t="s">
        <v>224</v>
      </c>
      <c r="D93" s="135"/>
      <c r="E93" s="135"/>
      <c r="F93" s="135"/>
      <c r="G93" s="135"/>
      <c r="H93" s="135"/>
      <c r="I93" s="46">
        <f>SUM(I88:I92)*I55</f>
        <v>9.0154050980740738E-3</v>
      </c>
      <c r="J93" s="45">
        <f t="shared" si="1"/>
        <v>0.25264153828190611</v>
      </c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61"/>
      <c r="B94" s="128" t="s">
        <v>225</v>
      </c>
      <c r="C94" s="128"/>
      <c r="D94" s="128"/>
      <c r="E94" s="128"/>
      <c r="F94" s="128"/>
      <c r="G94" s="128"/>
      <c r="H94" s="128"/>
      <c r="I94" s="53">
        <f>SUM(I88:I93)</f>
        <v>3.5688201246222219E-2</v>
      </c>
      <c r="J94" s="48">
        <f>SUM(J88:J93)</f>
        <v>1.0001017107135808</v>
      </c>
      <c r="K94" s="49"/>
      <c r="L94" s="63"/>
      <c r="M94" s="63"/>
      <c r="N94" s="63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6.5" customHeight="1" x14ac:dyDescent="0.2">
      <c r="A95" s="32"/>
      <c r="B95" s="136"/>
      <c r="C95" s="136"/>
      <c r="D95" s="136"/>
      <c r="E95" s="136"/>
      <c r="F95" s="136"/>
      <c r="G95" s="136"/>
      <c r="H95" s="136"/>
      <c r="I95" s="136"/>
      <c r="J95" s="136"/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128" t="s">
        <v>226</v>
      </c>
      <c r="C96" s="128"/>
      <c r="D96" s="128"/>
      <c r="E96" s="128"/>
      <c r="F96" s="128"/>
      <c r="G96" s="128"/>
      <c r="H96" s="128"/>
      <c r="I96" s="44" t="s">
        <v>162</v>
      </c>
      <c r="J96" s="44" t="s">
        <v>163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129" t="s">
        <v>173</v>
      </c>
      <c r="C97" s="129"/>
      <c r="D97" s="129"/>
      <c r="E97" s="129"/>
      <c r="F97" s="129"/>
      <c r="G97" s="129"/>
      <c r="H97" s="129"/>
      <c r="I97" s="129"/>
      <c r="J97" s="71">
        <f>J35</f>
        <v>28.023315151515149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44" t="s">
        <v>135</v>
      </c>
      <c r="C98" s="132" t="s">
        <v>227</v>
      </c>
      <c r="D98" s="132"/>
      <c r="E98" s="132"/>
      <c r="F98" s="132"/>
      <c r="G98" s="132"/>
      <c r="H98" s="132"/>
      <c r="I98" s="46"/>
      <c r="J98" s="45">
        <v>0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4.25" customHeight="1" x14ac:dyDescent="0.2">
      <c r="A99" s="32"/>
      <c r="B99" s="128" t="s">
        <v>228</v>
      </c>
      <c r="C99" s="128"/>
      <c r="D99" s="128"/>
      <c r="E99" s="128"/>
      <c r="F99" s="128"/>
      <c r="G99" s="128"/>
      <c r="H99" s="128"/>
      <c r="I99" s="53"/>
      <c r="J99" s="48">
        <f>J98</f>
        <v>0</v>
      </c>
      <c r="K99" s="49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229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128" t="s">
        <v>230</v>
      </c>
      <c r="C102" s="128"/>
      <c r="D102" s="128"/>
      <c r="E102" s="128"/>
      <c r="F102" s="128"/>
      <c r="G102" s="128"/>
      <c r="H102" s="128"/>
      <c r="I102" s="128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44" t="s">
        <v>231</v>
      </c>
      <c r="C103" s="132" t="s">
        <v>220</v>
      </c>
      <c r="D103" s="132"/>
      <c r="E103" s="132"/>
      <c r="F103" s="132"/>
      <c r="G103" s="132"/>
      <c r="H103" s="132"/>
      <c r="I103" s="132"/>
      <c r="J103" s="45">
        <f>J94</f>
        <v>1.0001017107135808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232</v>
      </c>
      <c r="C104" s="132" t="s">
        <v>233</v>
      </c>
      <c r="D104" s="132"/>
      <c r="E104" s="132"/>
      <c r="F104" s="132"/>
      <c r="G104" s="132"/>
      <c r="H104" s="132"/>
      <c r="I104" s="132"/>
      <c r="J104" s="45">
        <f>J99</f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61"/>
      <c r="B105" s="128" t="s">
        <v>234</v>
      </c>
      <c r="C105" s="128"/>
      <c r="D105" s="128"/>
      <c r="E105" s="128"/>
      <c r="F105" s="128"/>
      <c r="G105" s="128"/>
      <c r="H105" s="128"/>
      <c r="I105" s="128"/>
      <c r="J105" s="48">
        <f>SUM(J103:J104)</f>
        <v>1.0001017107135808</v>
      </c>
      <c r="K105" s="49"/>
      <c r="L105" s="63"/>
      <c r="M105" s="63"/>
      <c r="N105" s="63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6.5" customHeight="1" x14ac:dyDescent="0.2">
      <c r="A106" s="32"/>
      <c r="B106" s="72"/>
      <c r="C106" s="72"/>
      <c r="D106" s="72"/>
      <c r="E106" s="72"/>
      <c r="F106" s="72"/>
      <c r="G106" s="72"/>
      <c r="H106" s="72"/>
      <c r="I106" s="72"/>
      <c r="J106" s="72"/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6.5" customHeight="1" x14ac:dyDescent="0.2">
      <c r="A107" s="32"/>
      <c r="B107" s="72"/>
      <c r="C107" s="72"/>
      <c r="D107" s="72"/>
      <c r="E107" s="72"/>
      <c r="F107" s="72"/>
      <c r="G107" s="72"/>
      <c r="H107" s="72"/>
      <c r="I107" s="72"/>
      <c r="J107" s="72"/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131" t="s">
        <v>235</v>
      </c>
      <c r="C108" s="131"/>
      <c r="D108" s="131"/>
      <c r="E108" s="131"/>
      <c r="F108" s="131"/>
      <c r="G108" s="131"/>
      <c r="H108" s="131"/>
      <c r="I108" s="131"/>
      <c r="J108" s="131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44">
        <v>5</v>
      </c>
      <c r="C109" s="128" t="s">
        <v>236</v>
      </c>
      <c r="D109" s="128"/>
      <c r="E109" s="128"/>
      <c r="F109" s="128"/>
      <c r="G109" s="128"/>
      <c r="H109" s="128"/>
      <c r="I109" s="44"/>
      <c r="J109" s="44" t="s">
        <v>163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44" t="s">
        <v>135</v>
      </c>
      <c r="C110" s="132" t="s">
        <v>237</v>
      </c>
      <c r="D110" s="132"/>
      <c r="E110" s="132"/>
      <c r="F110" s="132"/>
      <c r="G110" s="132"/>
      <c r="H110" s="132"/>
      <c r="I110" s="45"/>
      <c r="J110" s="45"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 t="s">
        <v>137</v>
      </c>
      <c r="C111" s="132" t="s">
        <v>238</v>
      </c>
      <c r="D111" s="132"/>
      <c r="E111" s="132"/>
      <c r="F111" s="132"/>
      <c r="G111" s="132"/>
      <c r="H111" s="132"/>
      <c r="I111" s="73"/>
      <c r="J111" s="45">
        <v>0</v>
      </c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74" t="s">
        <v>140</v>
      </c>
      <c r="C112" s="132" t="s">
        <v>239</v>
      </c>
      <c r="D112" s="132"/>
      <c r="E112" s="132"/>
      <c r="F112" s="132"/>
      <c r="G112" s="132"/>
      <c r="H112" s="132"/>
      <c r="I112" s="75"/>
      <c r="J112" s="45">
        <v>0</v>
      </c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74" t="s">
        <v>143</v>
      </c>
      <c r="C113" s="132" t="s">
        <v>240</v>
      </c>
      <c r="D113" s="132"/>
      <c r="E113" s="132"/>
      <c r="F113" s="132"/>
      <c r="G113" s="132"/>
      <c r="H113" s="132"/>
      <c r="I113" s="75"/>
      <c r="J113" s="45">
        <v>0</v>
      </c>
      <c r="K113" s="3"/>
      <c r="L113" s="3"/>
      <c r="M113" s="3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128" t="s">
        <v>241</v>
      </c>
      <c r="C114" s="128"/>
      <c r="D114" s="128"/>
      <c r="E114" s="128"/>
      <c r="F114" s="128"/>
      <c r="G114" s="128"/>
      <c r="H114" s="128"/>
      <c r="I114" s="76"/>
      <c r="J114" s="48">
        <f>SUM(J110:J113)</f>
        <v>0</v>
      </c>
      <c r="K114" s="3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6.5" customHeight="1" x14ac:dyDescent="0.2">
      <c r="A115" s="32"/>
      <c r="B115" s="133"/>
      <c r="C115" s="133"/>
      <c r="D115" s="133"/>
      <c r="E115" s="133"/>
      <c r="F115" s="133"/>
      <c r="G115" s="133"/>
      <c r="H115" s="133"/>
      <c r="I115" s="133"/>
      <c r="J115" s="133"/>
      <c r="K115" s="3"/>
      <c r="L115" s="3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6.5" customHeight="1" x14ac:dyDescent="0.2">
      <c r="A116" s="32"/>
      <c r="B116" s="72"/>
      <c r="C116" s="72"/>
      <c r="D116" s="72"/>
      <c r="E116" s="72"/>
      <c r="F116" s="72"/>
      <c r="G116" s="72"/>
      <c r="H116" s="72"/>
      <c r="I116" s="72"/>
      <c r="J116" s="72"/>
      <c r="K116" s="3"/>
      <c r="L116" s="3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131" t="s">
        <v>242</v>
      </c>
      <c r="C117" s="131"/>
      <c r="D117" s="131"/>
      <c r="E117" s="131"/>
      <c r="F117" s="131"/>
      <c r="G117" s="131"/>
      <c r="H117" s="131"/>
      <c r="I117" s="131"/>
      <c r="J117" s="131"/>
      <c r="K117" s="49"/>
      <c r="L117" s="70"/>
      <c r="M117" s="70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>
        <v>6</v>
      </c>
      <c r="C118" s="128" t="s">
        <v>243</v>
      </c>
      <c r="D118" s="128"/>
      <c r="E118" s="128"/>
      <c r="F118" s="128"/>
      <c r="G118" s="128"/>
      <c r="H118" s="128"/>
      <c r="I118" s="44" t="s">
        <v>162</v>
      </c>
      <c r="J118" s="44" t="s">
        <v>163</v>
      </c>
      <c r="K118" s="49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44" t="s">
        <v>135</v>
      </c>
      <c r="C119" s="132" t="s">
        <v>244</v>
      </c>
      <c r="D119" s="132"/>
      <c r="E119" s="132"/>
      <c r="F119" s="132"/>
      <c r="G119" s="132"/>
      <c r="H119" s="132"/>
      <c r="I119" s="113">
        <v>0</v>
      </c>
      <c r="J119" s="45">
        <f>J136*I119</f>
        <v>0</v>
      </c>
      <c r="K119" s="77"/>
      <c r="L119" s="35"/>
      <c r="M119" s="35"/>
      <c r="N119" s="49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137</v>
      </c>
      <c r="C120" s="132" t="s">
        <v>245</v>
      </c>
      <c r="D120" s="132"/>
      <c r="E120" s="132"/>
      <c r="F120" s="132"/>
      <c r="G120" s="132"/>
      <c r="H120" s="132"/>
      <c r="I120" s="113">
        <v>0</v>
      </c>
      <c r="J120" s="45">
        <f>(J136+J119)*I120</f>
        <v>0</v>
      </c>
      <c r="K120" s="77"/>
      <c r="L120" s="35"/>
      <c r="M120" s="35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140</v>
      </c>
      <c r="C121" s="128" t="s">
        <v>246</v>
      </c>
      <c r="D121" s="128"/>
      <c r="E121" s="128"/>
      <c r="F121" s="128"/>
      <c r="G121" s="128"/>
      <c r="H121" s="128"/>
      <c r="I121" s="46"/>
      <c r="J121" s="45"/>
      <c r="K121" s="35"/>
      <c r="L121" s="35"/>
      <c r="M121" s="35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44" t="s">
        <v>247</v>
      </c>
      <c r="C122" s="132" t="s">
        <v>248</v>
      </c>
      <c r="D122" s="132"/>
      <c r="E122" s="132"/>
      <c r="F122" s="132"/>
      <c r="G122" s="132"/>
      <c r="H122" s="132"/>
      <c r="I122" s="113">
        <v>0</v>
      </c>
      <c r="J122" s="45">
        <f>(($J$136+$J$119+$J$120)/(1-($I$122+$I$123+$I$124))*I122)</f>
        <v>0</v>
      </c>
      <c r="K122" s="77"/>
      <c r="L122" s="49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44" t="s">
        <v>249</v>
      </c>
      <c r="C123" s="132" t="s">
        <v>250</v>
      </c>
      <c r="D123" s="132"/>
      <c r="E123" s="132"/>
      <c r="F123" s="132"/>
      <c r="G123" s="132"/>
      <c r="H123" s="132"/>
      <c r="I123" s="113">
        <v>0</v>
      </c>
      <c r="J123" s="45">
        <f>(($J$136+$J$119+$J$120)/(1-($I$122+$I$123+$I$124))*I123)</f>
        <v>0</v>
      </c>
      <c r="K123" s="49"/>
      <c r="L123" s="49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251</v>
      </c>
      <c r="C124" s="132" t="s">
        <v>252</v>
      </c>
      <c r="D124" s="132"/>
      <c r="E124" s="132"/>
      <c r="F124" s="132"/>
      <c r="G124" s="132"/>
      <c r="H124" s="132"/>
      <c r="I124" s="46">
        <v>0.03</v>
      </c>
      <c r="J124" s="45">
        <f>(($J$136+$J$119+$J$120)/(1-($I$122+$I$123+$I$124))*I124)</f>
        <v>1.4702460039458434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44" t="s">
        <v>143</v>
      </c>
      <c r="C125" s="132" t="s">
        <v>240</v>
      </c>
      <c r="D125" s="132"/>
      <c r="E125" s="132"/>
      <c r="F125" s="132"/>
      <c r="G125" s="132"/>
      <c r="H125" s="132"/>
      <c r="I125" s="46"/>
      <c r="J125" s="45"/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253</v>
      </c>
      <c r="C126" s="128"/>
      <c r="D126" s="128"/>
      <c r="E126" s="128"/>
      <c r="F126" s="128"/>
      <c r="G126" s="128"/>
      <c r="H126" s="128"/>
      <c r="I126" s="78">
        <f>SUM(I119:I125)</f>
        <v>0.03</v>
      </c>
      <c r="J126" s="48">
        <f>(SUM(J119:J125))</f>
        <v>1.4702460039458434</v>
      </c>
      <c r="K126" s="49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50"/>
      <c r="C127" s="50"/>
      <c r="D127" s="50"/>
      <c r="E127" s="50"/>
      <c r="F127" s="50"/>
      <c r="G127" s="50"/>
      <c r="H127" s="50"/>
      <c r="I127" s="79"/>
      <c r="J127" s="52"/>
      <c r="K127" s="49"/>
      <c r="L127" s="3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50"/>
      <c r="C128" s="50"/>
      <c r="D128" s="50"/>
      <c r="E128" s="50"/>
      <c r="F128" s="50"/>
      <c r="G128" s="50"/>
      <c r="H128" s="50"/>
      <c r="I128" s="79"/>
      <c r="J128" s="52"/>
      <c r="K128" s="49"/>
      <c r="L128" s="3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131" t="s">
        <v>254</v>
      </c>
      <c r="C129" s="131"/>
      <c r="D129" s="131"/>
      <c r="E129" s="131"/>
      <c r="F129" s="131"/>
      <c r="G129" s="131"/>
      <c r="H129" s="131"/>
      <c r="I129" s="131"/>
      <c r="J129" s="131"/>
      <c r="K129" s="3"/>
      <c r="L129" s="3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128" t="s">
        <v>255</v>
      </c>
      <c r="C130" s="128"/>
      <c r="D130" s="128"/>
      <c r="E130" s="128"/>
      <c r="F130" s="128"/>
      <c r="G130" s="128"/>
      <c r="H130" s="128"/>
      <c r="I130" s="128"/>
      <c r="J130" s="44" t="s">
        <v>163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135</v>
      </c>
      <c r="C131" s="132" t="str">
        <f>B21</f>
        <v>MÓDULO 1 - COMPOSIÇÃO DA REMUNERAÇÃO</v>
      </c>
      <c r="D131" s="132"/>
      <c r="E131" s="132"/>
      <c r="F131" s="132"/>
      <c r="G131" s="132"/>
      <c r="H131" s="132"/>
      <c r="I131" s="132"/>
      <c r="J131" s="45">
        <f>J35</f>
        <v>28.023315151515149</v>
      </c>
      <c r="K131" s="49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44" t="s">
        <v>137</v>
      </c>
      <c r="C132" s="132" t="str">
        <f>B38</f>
        <v>MÓDULO 2 – ENCARGOS E BENEFÍCIOS ANUAIS, MENSAIS E DIÁRIOS</v>
      </c>
      <c r="D132" s="132"/>
      <c r="E132" s="132"/>
      <c r="F132" s="132"/>
      <c r="G132" s="132"/>
      <c r="H132" s="132"/>
      <c r="I132" s="132"/>
      <c r="J132" s="45">
        <f>J71</f>
        <v>16.762613013131311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 t="s">
        <v>140</v>
      </c>
      <c r="C133" s="132" t="str">
        <f>B74</f>
        <v>MÓDULO 3 – PROVISÃO PARA RESCISÃO</v>
      </c>
      <c r="D133" s="132"/>
      <c r="E133" s="132"/>
      <c r="F133" s="132"/>
      <c r="G133" s="132"/>
      <c r="H133" s="132"/>
      <c r="I133" s="132"/>
      <c r="J133" s="45">
        <f>J82</f>
        <v>1.751924252222222</v>
      </c>
      <c r="K133" s="3"/>
      <c r="L133" s="49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44" t="s">
        <v>143</v>
      </c>
      <c r="C134" s="132" t="str">
        <f>B85</f>
        <v>MÓDULO 4 – CUSTO DE REPOSIÇÃO DO PROFISSIONAL AUSENTE</v>
      </c>
      <c r="D134" s="132"/>
      <c r="E134" s="132"/>
      <c r="F134" s="132"/>
      <c r="G134" s="132"/>
      <c r="H134" s="132"/>
      <c r="I134" s="132"/>
      <c r="J134" s="45">
        <f>J105</f>
        <v>1.0001017107135808</v>
      </c>
      <c r="K134" s="3"/>
      <c r="L134" s="49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 t="s">
        <v>168</v>
      </c>
      <c r="C135" s="132" t="str">
        <f>B108</f>
        <v>MÓDULO 5 – INSUMOS DIVERSOS</v>
      </c>
      <c r="D135" s="132"/>
      <c r="E135" s="132"/>
      <c r="F135" s="132"/>
      <c r="G135" s="132"/>
      <c r="H135" s="132"/>
      <c r="I135" s="132"/>
      <c r="J135" s="45">
        <f>J114</f>
        <v>0</v>
      </c>
      <c r="K135" s="3"/>
      <c r="L135" s="49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44"/>
      <c r="C136" s="128" t="s">
        <v>256</v>
      </c>
      <c r="D136" s="128"/>
      <c r="E136" s="128"/>
      <c r="F136" s="128"/>
      <c r="G136" s="128"/>
      <c r="H136" s="128"/>
      <c r="I136" s="128"/>
      <c r="J136" s="48">
        <f>(SUM(J131:J135))</f>
        <v>47.537954127582267</v>
      </c>
      <c r="K136" s="3"/>
      <c r="L136" s="49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44" t="s">
        <v>184</v>
      </c>
      <c r="C137" s="132" t="str">
        <f>B117</f>
        <v>MÓDULO 6 – CUSTOS INDIRETOS, TRIBUTOS E LUCRO</v>
      </c>
      <c r="D137" s="132"/>
      <c r="E137" s="132"/>
      <c r="F137" s="132"/>
      <c r="G137" s="132"/>
      <c r="H137" s="132"/>
      <c r="I137" s="132"/>
      <c r="J137" s="45">
        <f>J126</f>
        <v>1.4702460039458434</v>
      </c>
      <c r="K137" s="3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28" t="s">
        <v>344</v>
      </c>
      <c r="C138" s="128"/>
      <c r="D138" s="128"/>
      <c r="E138" s="128"/>
      <c r="F138" s="128"/>
      <c r="G138" s="128"/>
      <c r="H138" s="128"/>
      <c r="I138" s="128"/>
      <c r="J138" s="48">
        <f>(SUM(J136:J137))</f>
        <v>49.008200131528113</v>
      </c>
      <c r="K138" s="3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44"/>
      <c r="C139" s="129" t="s">
        <v>279</v>
      </c>
      <c r="D139" s="129"/>
      <c r="E139" s="129"/>
      <c r="F139" s="129"/>
      <c r="G139" s="129"/>
      <c r="H139" s="129"/>
      <c r="I139" s="74">
        <v>44</v>
      </c>
      <c r="J139" s="48">
        <f>J138*I139</f>
        <v>2156.360805787237</v>
      </c>
      <c r="K139" s="3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35"/>
      <c r="C140" s="35"/>
      <c r="D140" s="35"/>
      <c r="E140" s="35"/>
      <c r="F140" s="35"/>
      <c r="G140" s="35"/>
      <c r="H140" s="35"/>
      <c r="I140" s="35"/>
      <c r="J140" s="80" t="s">
        <v>259</v>
      </c>
      <c r="K140" s="49"/>
      <c r="L140" s="49"/>
      <c r="M140" s="49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5"/>
      <c r="C141" s="35"/>
      <c r="D141" s="35"/>
      <c r="E141" s="35"/>
      <c r="F141" s="35"/>
      <c r="G141" s="35"/>
      <c r="H141" s="35"/>
      <c r="I141" s="50"/>
      <c r="J141" s="51">
        <f>J138/J35</f>
        <v>1.748836633587171</v>
      </c>
      <c r="K141" s="49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51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49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"/>
      <c r="M149" s="3"/>
      <c r="N149" s="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"/>
      <c r="M150" s="3"/>
      <c r="N150" s="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3"/>
      <c r="M151" s="3"/>
      <c r="N151" s="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3"/>
      <c r="M152" s="3"/>
      <c r="N152" s="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3"/>
      <c r="M153" s="3"/>
      <c r="N153" s="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3"/>
      <c r="M154" s="3"/>
      <c r="N154" s="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3"/>
      <c r="M155" s="3"/>
      <c r="N155" s="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4.2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4.2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4.2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4.2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4.25" customHeight="1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4.25" customHeight="1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</sheetData>
  <sheetProtection password="C59B" sheet="1" objects="1" scenarios="1"/>
  <mergeCells count="129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39:H139"/>
    <mergeCell ref="B142:K157"/>
    <mergeCell ref="C131:I131"/>
    <mergeCell ref="C132:I132"/>
    <mergeCell ref="C133:I133"/>
    <mergeCell ref="C134:I134"/>
    <mergeCell ref="C135:I135"/>
    <mergeCell ref="C136:I136"/>
    <mergeCell ref="C137:I137"/>
    <mergeCell ref="B138:I13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CB20C"/>
  </sheetPr>
  <dimension ref="A1:Z999"/>
  <sheetViews>
    <sheetView topLeftCell="A106" workbookViewId="0">
      <selection activeCell="F129" sqref="F129"/>
    </sheetView>
  </sheetViews>
  <sheetFormatPr defaultRowHeight="12.75" x14ac:dyDescent="0.2"/>
  <cols>
    <col min="1" max="1" width="1.42578125" customWidth="1"/>
    <col min="2" max="2" width="8.42578125" customWidth="1"/>
    <col min="3" max="3" width="20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7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96">
        <f>Motorista!J5</f>
        <v>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302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Motorista – Ad. Not. s/ HE em DSR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7823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Motorista!J15</f>
        <v>2719.91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98" t="str">
        <f>Motorista!J17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Motorista!J18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/>
      <c r="D29" s="132"/>
      <c r="E29" s="132"/>
      <c r="F29" s="132"/>
      <c r="G29" s="132"/>
      <c r="H29" s="132"/>
      <c r="I29" s="46"/>
      <c r="J29" s="45">
        <v>0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/>
      <c r="D30" s="132"/>
      <c r="E30" s="132"/>
      <c r="F30" s="132"/>
      <c r="G30" s="132"/>
      <c r="H30" s="132"/>
      <c r="I30" s="46"/>
      <c r="J30" s="45">
        <v>0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44" t="s">
        <v>269</v>
      </c>
      <c r="C31" s="132"/>
      <c r="D31" s="132"/>
      <c r="E31" s="132"/>
      <c r="F31" s="132"/>
      <c r="G31" s="132"/>
      <c r="H31" s="132"/>
      <c r="I31" s="46"/>
      <c r="J31" s="45">
        <v>0</v>
      </c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44" t="s">
        <v>270</v>
      </c>
      <c r="C32" s="132"/>
      <c r="D32" s="132"/>
      <c r="E32" s="132"/>
      <c r="F32" s="132"/>
      <c r="G32" s="132"/>
      <c r="H32" s="132"/>
      <c r="I32" s="46"/>
      <c r="J32" s="45">
        <v>0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44" t="s">
        <v>271</v>
      </c>
      <c r="C33" s="132"/>
      <c r="D33" s="132"/>
      <c r="E33" s="132"/>
      <c r="F33" s="132"/>
      <c r="G33" s="132"/>
      <c r="H33" s="132"/>
      <c r="I33" s="46"/>
      <c r="J33" s="45">
        <v>0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273</v>
      </c>
      <c r="C34" s="132"/>
      <c r="D34" s="132"/>
      <c r="E34" s="132"/>
      <c r="F34" s="132"/>
      <c r="G34" s="132"/>
      <c r="H34" s="132"/>
      <c r="I34" s="46"/>
      <c r="J34" s="45">
        <v>0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303</v>
      </c>
      <c r="C35" s="132" t="s">
        <v>304</v>
      </c>
      <c r="D35" s="132"/>
      <c r="E35" s="132"/>
      <c r="F35" s="132"/>
      <c r="G35" s="132"/>
      <c r="H35" s="132"/>
      <c r="I35" s="46"/>
      <c r="J35" s="45">
        <f>(((J15/220)*(60/52.5)*2)*0.2)</f>
        <v>5.6517610389610384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44" t="s">
        <v>305</v>
      </c>
      <c r="C36" s="132" t="s">
        <v>306</v>
      </c>
      <c r="D36" s="132"/>
      <c r="E36" s="132"/>
      <c r="F36" s="132"/>
      <c r="G36" s="132"/>
      <c r="H36" s="132"/>
      <c r="I36" s="46"/>
      <c r="J36" s="45">
        <f>((((1/26.09)*4.35)*(J15*2)/220)*0.2)</f>
        <v>0.8245310638001323</v>
      </c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128" t="s">
        <v>170</v>
      </c>
      <c r="C37" s="128"/>
      <c r="D37" s="128"/>
      <c r="E37" s="128"/>
      <c r="F37" s="128"/>
      <c r="G37" s="128"/>
      <c r="H37" s="128"/>
      <c r="I37" s="128"/>
      <c r="J37" s="48">
        <f>SUM(J23:J36)</f>
        <v>6.4762921027611711</v>
      </c>
      <c r="K37" s="49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50"/>
      <c r="C38" s="50"/>
      <c r="D38" s="50"/>
      <c r="E38" s="50"/>
      <c r="F38" s="50"/>
      <c r="G38" s="50"/>
      <c r="H38" s="50"/>
      <c r="I38" s="50"/>
      <c r="J38" s="51"/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50"/>
      <c r="C39" s="50"/>
      <c r="D39" s="50"/>
      <c r="E39" s="50"/>
      <c r="F39" s="50"/>
      <c r="G39" s="50"/>
      <c r="H39" s="50"/>
      <c r="I39" s="50"/>
      <c r="J39" s="51"/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131" t="s">
        <v>171</v>
      </c>
      <c r="C40" s="131"/>
      <c r="D40" s="131"/>
      <c r="E40" s="131"/>
      <c r="F40" s="131"/>
      <c r="G40" s="131"/>
      <c r="H40" s="131"/>
      <c r="I40" s="131"/>
      <c r="J40" s="131"/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128" t="s">
        <v>172</v>
      </c>
      <c r="C41" s="128"/>
      <c r="D41" s="128"/>
      <c r="E41" s="128"/>
      <c r="F41" s="128"/>
      <c r="G41" s="128"/>
      <c r="H41" s="128"/>
      <c r="I41" s="44" t="s">
        <v>162</v>
      </c>
      <c r="J41" s="44" t="s">
        <v>163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128" t="s">
        <v>173</v>
      </c>
      <c r="C42" s="128"/>
      <c r="D42" s="128"/>
      <c r="E42" s="128"/>
      <c r="F42" s="128"/>
      <c r="G42" s="128"/>
      <c r="H42" s="128"/>
      <c r="I42" s="128"/>
      <c r="J42" s="52">
        <f>J37</f>
        <v>6.4762921027611711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135</v>
      </c>
      <c r="C43" s="132" t="s">
        <v>174</v>
      </c>
      <c r="D43" s="132"/>
      <c r="E43" s="132"/>
      <c r="F43" s="132"/>
      <c r="G43" s="132"/>
      <c r="H43" s="132"/>
      <c r="I43" s="46">
        <f>1/12</f>
        <v>8.3333333333333329E-2</v>
      </c>
      <c r="J43" s="45">
        <f>$J$42*I43</f>
        <v>0.53969100856343089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44" t="s">
        <v>137</v>
      </c>
      <c r="C44" s="132" t="s">
        <v>175</v>
      </c>
      <c r="D44" s="132"/>
      <c r="E44" s="132"/>
      <c r="F44" s="132"/>
      <c r="G44" s="132"/>
      <c r="H44" s="132"/>
      <c r="I44" s="46">
        <f>((1/12)+(1/12)/3)</f>
        <v>0.1111111111111111</v>
      </c>
      <c r="J44" s="45">
        <f>$J$42*I44</f>
        <v>0.71958801141790785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128" t="s">
        <v>176</v>
      </c>
      <c r="C45" s="128"/>
      <c r="D45" s="128"/>
      <c r="E45" s="128"/>
      <c r="F45" s="128"/>
      <c r="G45" s="128"/>
      <c r="H45" s="128"/>
      <c r="I45" s="53">
        <f>I43+I44</f>
        <v>0.19444444444444442</v>
      </c>
      <c r="J45" s="48">
        <f>SUM(J43:J44)</f>
        <v>1.2592790199813386</v>
      </c>
      <c r="K45" s="49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54"/>
      <c r="C46" s="55"/>
      <c r="D46" s="55"/>
      <c r="E46" s="55"/>
      <c r="F46" s="55"/>
      <c r="G46" s="55"/>
      <c r="H46" s="55"/>
      <c r="I46" s="56"/>
      <c r="J46" s="57"/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128" t="s">
        <v>177</v>
      </c>
      <c r="C47" s="128"/>
      <c r="D47" s="128"/>
      <c r="E47" s="128"/>
      <c r="F47" s="128"/>
      <c r="G47" s="128"/>
      <c r="H47" s="128"/>
      <c r="I47" s="44" t="s">
        <v>162</v>
      </c>
      <c r="J47" s="44" t="s">
        <v>163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178</v>
      </c>
      <c r="C48" s="128"/>
      <c r="D48" s="128"/>
      <c r="E48" s="128"/>
      <c r="F48" s="128"/>
      <c r="G48" s="128"/>
      <c r="H48" s="128"/>
      <c r="I48" s="128"/>
      <c r="J48" s="58">
        <f>J37+J45</f>
        <v>7.7355711227425097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135</v>
      </c>
      <c r="C49" s="132" t="s">
        <v>179</v>
      </c>
      <c r="D49" s="132"/>
      <c r="E49" s="132"/>
      <c r="F49" s="132"/>
      <c r="G49" s="132"/>
      <c r="H49" s="132"/>
      <c r="I49" s="46">
        <v>0.2</v>
      </c>
      <c r="J49" s="45">
        <f t="shared" ref="J49:J56" si="0">$J$48*I49</f>
        <v>1.5471142245485021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44" t="s">
        <v>137</v>
      </c>
      <c r="C50" s="132" t="s">
        <v>180</v>
      </c>
      <c r="D50" s="132"/>
      <c r="E50" s="132"/>
      <c r="F50" s="132"/>
      <c r="G50" s="132"/>
      <c r="H50" s="132"/>
      <c r="I50" s="46">
        <v>2.5000000000000001E-2</v>
      </c>
      <c r="J50" s="45">
        <f t="shared" si="0"/>
        <v>0.19338927806856276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44" t="s">
        <v>140</v>
      </c>
      <c r="C51" s="132" t="s">
        <v>181</v>
      </c>
      <c r="D51" s="132"/>
      <c r="E51" s="132"/>
      <c r="F51" s="132"/>
      <c r="G51" s="132"/>
      <c r="H51" s="132"/>
      <c r="I51" s="113">
        <v>0</v>
      </c>
      <c r="J51" s="45">
        <f t="shared" si="0"/>
        <v>0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2"/>
      <c r="B52" s="44" t="s">
        <v>143</v>
      </c>
      <c r="C52" s="132" t="s">
        <v>182</v>
      </c>
      <c r="D52" s="132"/>
      <c r="E52" s="132"/>
      <c r="F52" s="132"/>
      <c r="G52" s="132"/>
      <c r="H52" s="132"/>
      <c r="I52" s="46">
        <v>1.4999999999999999E-2</v>
      </c>
      <c r="J52" s="45">
        <f t="shared" si="0"/>
        <v>0.11603356684113764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168</v>
      </c>
      <c r="C53" s="132" t="s">
        <v>183</v>
      </c>
      <c r="D53" s="132"/>
      <c r="E53" s="132"/>
      <c r="F53" s="132"/>
      <c r="G53" s="132"/>
      <c r="H53" s="132"/>
      <c r="I53" s="46">
        <v>0.01</v>
      </c>
      <c r="J53" s="45">
        <f t="shared" si="0"/>
        <v>7.73557112274251E-2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184</v>
      </c>
      <c r="C54" s="132" t="s">
        <v>185</v>
      </c>
      <c r="D54" s="132"/>
      <c r="E54" s="132"/>
      <c r="F54" s="132"/>
      <c r="G54" s="132"/>
      <c r="H54" s="132"/>
      <c r="I54" s="46">
        <v>6.0000000000000001E-3</v>
      </c>
      <c r="J54" s="45">
        <f t="shared" si="0"/>
        <v>4.6413426736455057E-2</v>
      </c>
      <c r="K54" s="3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186</v>
      </c>
      <c r="C55" s="132" t="s">
        <v>187</v>
      </c>
      <c r="D55" s="132"/>
      <c r="E55" s="132"/>
      <c r="F55" s="132"/>
      <c r="G55" s="132"/>
      <c r="H55" s="132"/>
      <c r="I55" s="46">
        <v>2E-3</v>
      </c>
      <c r="J55" s="45">
        <f t="shared" si="0"/>
        <v>1.547114224548502E-2</v>
      </c>
      <c r="K55" s="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188</v>
      </c>
      <c r="C56" s="132" t="s">
        <v>189</v>
      </c>
      <c r="D56" s="132"/>
      <c r="E56" s="132"/>
      <c r="F56" s="132"/>
      <c r="G56" s="132"/>
      <c r="H56" s="132"/>
      <c r="I56" s="46">
        <v>0.08</v>
      </c>
      <c r="J56" s="45">
        <f t="shared" si="0"/>
        <v>0.6188456898194008</v>
      </c>
      <c r="K56" s="3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190</v>
      </c>
      <c r="C57" s="128"/>
      <c r="D57" s="128"/>
      <c r="E57" s="128"/>
      <c r="F57" s="128"/>
      <c r="G57" s="128"/>
      <c r="H57" s="128"/>
      <c r="I57" s="53">
        <f>SUM(I49:I56)</f>
        <v>0.33800000000000002</v>
      </c>
      <c r="J57" s="48">
        <f>SUM(J49:J56)</f>
        <v>2.6146230394869683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49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32"/>
      <c r="B59" s="128" t="s">
        <v>191</v>
      </c>
      <c r="C59" s="128"/>
      <c r="D59" s="128"/>
      <c r="E59" s="128"/>
      <c r="F59" s="128"/>
      <c r="G59" s="128"/>
      <c r="H59" s="128"/>
      <c r="I59" s="53"/>
      <c r="J59" s="44" t="s">
        <v>163</v>
      </c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61"/>
      <c r="B60" s="44" t="s">
        <v>135</v>
      </c>
      <c r="C60" s="132" t="s">
        <v>192</v>
      </c>
      <c r="D60" s="132"/>
      <c r="E60" s="132"/>
      <c r="F60" s="132"/>
      <c r="G60" s="132"/>
      <c r="H60" s="132"/>
      <c r="I60" s="62"/>
      <c r="J60" s="45">
        <v>0</v>
      </c>
      <c r="K60" s="63"/>
      <c r="L60" s="63"/>
      <c r="M60" s="63"/>
      <c r="N60" s="63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</row>
    <row r="61" spans="1:26" ht="14.25" customHeight="1" x14ac:dyDescent="0.2">
      <c r="A61" s="32"/>
      <c r="B61" s="44" t="s">
        <v>137</v>
      </c>
      <c r="C61" s="132" t="s">
        <v>193</v>
      </c>
      <c r="D61" s="132"/>
      <c r="E61" s="132"/>
      <c r="F61" s="132"/>
      <c r="G61" s="132"/>
      <c r="H61" s="132"/>
      <c r="I61" s="45"/>
      <c r="J61" s="45">
        <v>0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140</v>
      </c>
      <c r="C62" s="132" t="s">
        <v>194</v>
      </c>
      <c r="D62" s="132"/>
      <c r="E62" s="132"/>
      <c r="F62" s="132"/>
      <c r="G62" s="132"/>
      <c r="H62" s="132"/>
      <c r="I62" s="45"/>
      <c r="J62" s="45">
        <v>0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143</v>
      </c>
      <c r="C63" s="132" t="s">
        <v>195</v>
      </c>
      <c r="D63" s="132"/>
      <c r="E63" s="132"/>
      <c r="F63" s="132"/>
      <c r="G63" s="132"/>
      <c r="H63" s="132"/>
      <c r="I63" s="84"/>
      <c r="J63" s="84">
        <v>0</v>
      </c>
      <c r="K63" s="64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44" t="s">
        <v>168</v>
      </c>
      <c r="C64" s="132" t="s">
        <v>196</v>
      </c>
      <c r="D64" s="132"/>
      <c r="E64" s="132"/>
      <c r="F64" s="132"/>
      <c r="G64" s="132"/>
      <c r="H64" s="132"/>
      <c r="I64" s="84">
        <v>0</v>
      </c>
      <c r="J64" s="84">
        <v>0</v>
      </c>
      <c r="K64" s="8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44" t="s">
        <v>184</v>
      </c>
      <c r="C65" s="132" t="s">
        <v>197</v>
      </c>
      <c r="D65" s="132"/>
      <c r="E65" s="132"/>
      <c r="F65" s="132"/>
      <c r="G65" s="132"/>
      <c r="H65" s="132"/>
      <c r="I65" s="84">
        <v>0</v>
      </c>
      <c r="J65" s="84">
        <v>0</v>
      </c>
      <c r="K65" s="65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128" t="s">
        <v>198</v>
      </c>
      <c r="C66" s="128"/>
      <c r="D66" s="128"/>
      <c r="E66" s="128"/>
      <c r="F66" s="128"/>
      <c r="G66" s="128"/>
      <c r="H66" s="128"/>
      <c r="I66" s="128"/>
      <c r="J66" s="48">
        <f>SUM(J60:J65)</f>
        <v>0</v>
      </c>
      <c r="K66" s="49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2"/>
      <c r="C67" s="50"/>
      <c r="D67" s="50"/>
      <c r="E67" s="50"/>
      <c r="F67" s="50"/>
      <c r="G67" s="50"/>
      <c r="H67" s="50"/>
      <c r="I67" s="59"/>
      <c r="J67" s="60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131" t="s">
        <v>199</v>
      </c>
      <c r="C68" s="131"/>
      <c r="D68" s="131"/>
      <c r="E68" s="131"/>
      <c r="F68" s="131"/>
      <c r="G68" s="131"/>
      <c r="H68" s="131"/>
      <c r="I68" s="131"/>
      <c r="J68" s="131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/>
      <c r="B69" s="128" t="s">
        <v>200</v>
      </c>
      <c r="C69" s="128"/>
      <c r="D69" s="128"/>
      <c r="E69" s="128"/>
      <c r="F69" s="128"/>
      <c r="G69" s="128"/>
      <c r="H69" s="128"/>
      <c r="I69" s="128"/>
      <c r="J69" s="44" t="s">
        <v>163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44" t="s">
        <v>201</v>
      </c>
      <c r="C70" s="132" t="s">
        <v>202</v>
      </c>
      <c r="D70" s="132"/>
      <c r="E70" s="132"/>
      <c r="F70" s="132"/>
      <c r="G70" s="132"/>
      <c r="H70" s="132"/>
      <c r="I70" s="132"/>
      <c r="J70" s="45">
        <f>J45</f>
        <v>1.2592790199813386</v>
      </c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203</v>
      </c>
      <c r="C71" s="132" t="s">
        <v>204</v>
      </c>
      <c r="D71" s="132"/>
      <c r="E71" s="132"/>
      <c r="F71" s="132"/>
      <c r="G71" s="132"/>
      <c r="H71" s="132"/>
      <c r="I71" s="132"/>
      <c r="J71" s="45">
        <f>J57</f>
        <v>2.6146230394869683</v>
      </c>
      <c r="K71" s="3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205</v>
      </c>
      <c r="C72" s="132" t="s">
        <v>206</v>
      </c>
      <c r="D72" s="132"/>
      <c r="E72" s="132"/>
      <c r="F72" s="132"/>
      <c r="G72" s="132"/>
      <c r="H72" s="132"/>
      <c r="I72" s="132"/>
      <c r="J72" s="45">
        <f>J66</f>
        <v>0</v>
      </c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61"/>
      <c r="B73" s="128" t="s">
        <v>207</v>
      </c>
      <c r="C73" s="128"/>
      <c r="D73" s="128"/>
      <c r="E73" s="128"/>
      <c r="F73" s="128"/>
      <c r="G73" s="128"/>
      <c r="H73" s="128"/>
      <c r="I73" s="128"/>
      <c r="J73" s="48">
        <f>SUM(J70:J72)</f>
        <v>3.8739020594683069</v>
      </c>
      <c r="K73" s="49"/>
      <c r="L73" s="63"/>
      <c r="M73" s="63"/>
      <c r="N73" s="63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ht="14.25" customHeight="1" x14ac:dyDescent="0.2">
      <c r="A74" s="32"/>
      <c r="B74" s="138"/>
      <c r="C74" s="138"/>
      <c r="D74" s="138"/>
      <c r="E74" s="138"/>
      <c r="F74" s="138"/>
      <c r="G74" s="138"/>
      <c r="H74" s="138"/>
      <c r="I74" s="138"/>
      <c r="J74" s="138"/>
      <c r="K74" s="3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66"/>
      <c r="C75" s="66"/>
      <c r="D75" s="66"/>
      <c r="E75" s="66"/>
      <c r="F75" s="66"/>
      <c r="G75" s="66"/>
      <c r="H75" s="66"/>
      <c r="I75" s="66"/>
      <c r="J75" s="66"/>
      <c r="K75" s="3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131" t="s">
        <v>208</v>
      </c>
      <c r="C76" s="131"/>
      <c r="D76" s="131"/>
      <c r="E76" s="131"/>
      <c r="F76" s="131"/>
      <c r="G76" s="131"/>
      <c r="H76" s="131"/>
      <c r="I76" s="131"/>
      <c r="J76" s="131"/>
      <c r="K76" s="3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2"/>
      <c r="B77" s="44">
        <v>3</v>
      </c>
      <c r="C77" s="128" t="s">
        <v>209</v>
      </c>
      <c r="D77" s="128"/>
      <c r="E77" s="128"/>
      <c r="F77" s="128"/>
      <c r="G77" s="128"/>
      <c r="H77" s="128"/>
      <c r="I77" s="44" t="s">
        <v>162</v>
      </c>
      <c r="J77" s="44" t="s">
        <v>163</v>
      </c>
      <c r="K77" s="3"/>
      <c r="L77" s="3"/>
      <c r="M77" s="3"/>
      <c r="N77" s="3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4.25" customHeight="1" x14ac:dyDescent="0.2">
      <c r="A78" s="32"/>
      <c r="B78" s="128" t="s">
        <v>173</v>
      </c>
      <c r="C78" s="128"/>
      <c r="D78" s="128"/>
      <c r="E78" s="128"/>
      <c r="F78" s="128"/>
      <c r="G78" s="128"/>
      <c r="H78" s="128"/>
      <c r="I78" s="128"/>
      <c r="J78" s="58">
        <f>J37</f>
        <v>6.4762921027611711</v>
      </c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2"/>
      <c r="B79" s="44" t="s">
        <v>135</v>
      </c>
      <c r="C79" s="132" t="s">
        <v>210</v>
      </c>
      <c r="D79" s="132"/>
      <c r="E79" s="132"/>
      <c r="F79" s="132"/>
      <c r="G79" s="132"/>
      <c r="H79" s="132"/>
      <c r="I79" s="46">
        <f>((1/12)*0.05)</f>
        <v>4.1666666666666666E-3</v>
      </c>
      <c r="J79" s="45">
        <f>$J$78*I79</f>
        <v>2.6984550428171546E-2</v>
      </c>
      <c r="K79" s="49"/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4.25" customHeight="1" x14ac:dyDescent="0.2">
      <c r="A80" s="32"/>
      <c r="B80" s="44" t="s">
        <v>137</v>
      </c>
      <c r="C80" s="132" t="s">
        <v>211</v>
      </c>
      <c r="D80" s="132"/>
      <c r="E80" s="132"/>
      <c r="F80" s="132"/>
      <c r="G80" s="132"/>
      <c r="H80" s="132"/>
      <c r="I80" s="46">
        <f>I79*0.08</f>
        <v>3.3333333333333332E-4</v>
      </c>
      <c r="J80" s="45">
        <f>$J$78*I80</f>
        <v>2.1587640342537236E-3</v>
      </c>
      <c r="K80" s="49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140</v>
      </c>
      <c r="C81" s="132" t="s">
        <v>212</v>
      </c>
      <c r="D81" s="132"/>
      <c r="E81" s="132"/>
      <c r="F81" s="132"/>
      <c r="G81" s="132"/>
      <c r="H81" s="132"/>
      <c r="I81" s="46">
        <f>(7/30)/12</f>
        <v>1.9444444444444445E-2</v>
      </c>
      <c r="J81" s="45">
        <f>$J$78*I81</f>
        <v>0.12592790199813389</v>
      </c>
      <c r="K81" s="67" t="s">
        <v>213</v>
      </c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4.25" customHeight="1" x14ac:dyDescent="0.2">
      <c r="A82" s="32"/>
      <c r="B82" s="44" t="s">
        <v>143</v>
      </c>
      <c r="C82" s="132" t="s">
        <v>214</v>
      </c>
      <c r="D82" s="132"/>
      <c r="E82" s="132"/>
      <c r="F82" s="132"/>
      <c r="G82" s="132"/>
      <c r="H82" s="132"/>
      <c r="I82" s="46">
        <f>I81*I57</f>
        <v>6.5722222222222224E-3</v>
      </c>
      <c r="J82" s="45">
        <f>$J$78*I82</f>
        <v>4.2563630875369254E-2</v>
      </c>
      <c r="K82" s="68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"/>
      <c r="B83" s="44" t="s">
        <v>168</v>
      </c>
      <c r="C83" s="132" t="s">
        <v>215</v>
      </c>
      <c r="D83" s="132"/>
      <c r="E83" s="132"/>
      <c r="F83" s="132"/>
      <c r="G83" s="132"/>
      <c r="H83" s="132"/>
      <c r="I83" s="46">
        <f>(0.4*0.08)</f>
        <v>3.2000000000000001E-2</v>
      </c>
      <c r="J83" s="45">
        <f>$J$78*I83</f>
        <v>0.20724134728835747</v>
      </c>
      <c r="K83" s="49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2"/>
      <c r="B84" s="128" t="s">
        <v>216</v>
      </c>
      <c r="C84" s="128"/>
      <c r="D84" s="128"/>
      <c r="E84" s="128"/>
      <c r="F84" s="128"/>
      <c r="G84" s="128"/>
      <c r="H84" s="128"/>
      <c r="I84" s="53">
        <f>SUM(I79:I83)</f>
        <v>6.2516666666666665E-2</v>
      </c>
      <c r="J84" s="48">
        <f>SUM(J79:J83)</f>
        <v>0.40487619462428587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61"/>
      <c r="B85" s="137"/>
      <c r="C85" s="137"/>
      <c r="D85" s="137"/>
      <c r="E85" s="137"/>
      <c r="F85" s="137"/>
      <c r="G85" s="137"/>
      <c r="H85" s="137"/>
      <c r="I85" s="137"/>
      <c r="J85" s="137"/>
      <c r="K85" s="63"/>
      <c r="L85" s="63"/>
      <c r="M85" s="63"/>
      <c r="N85" s="63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ht="14.25" customHeight="1" x14ac:dyDescent="0.2">
      <c r="A86" s="61"/>
      <c r="B86" s="50"/>
      <c r="C86" s="50"/>
      <c r="D86" s="50"/>
      <c r="E86" s="50"/>
      <c r="F86" s="50"/>
      <c r="G86" s="50"/>
      <c r="H86" s="50"/>
      <c r="I86" s="50"/>
      <c r="J86" s="50"/>
      <c r="K86" s="63"/>
      <c r="L86" s="63"/>
      <c r="M86" s="63"/>
      <c r="N86" s="63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ht="14.25" customHeight="1" x14ac:dyDescent="0.2">
      <c r="A87" s="32"/>
      <c r="B87" s="131" t="s">
        <v>217</v>
      </c>
      <c r="C87" s="131"/>
      <c r="D87" s="131"/>
      <c r="E87" s="131"/>
      <c r="F87" s="131"/>
      <c r="G87" s="131"/>
      <c r="H87" s="131"/>
      <c r="I87" s="131"/>
      <c r="J87" s="131"/>
      <c r="K87" s="3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"/>
      <c r="B88" s="128" t="s">
        <v>218</v>
      </c>
      <c r="C88" s="128"/>
      <c r="D88" s="128"/>
      <c r="E88" s="128"/>
      <c r="F88" s="128"/>
      <c r="G88" s="128"/>
      <c r="H88" s="128"/>
      <c r="I88" s="44" t="s">
        <v>162</v>
      </c>
      <c r="J88" s="44" t="s">
        <v>163</v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2"/>
      <c r="B89" s="142" t="s">
        <v>173</v>
      </c>
      <c r="C89" s="142"/>
      <c r="D89" s="142"/>
      <c r="E89" s="142"/>
      <c r="F89" s="142"/>
      <c r="G89" s="142"/>
      <c r="H89" s="142"/>
      <c r="I89" s="142"/>
      <c r="J89" s="69">
        <f>J37</f>
        <v>6.4762921027611711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32"/>
      <c r="B90" s="44" t="s">
        <v>135</v>
      </c>
      <c r="C90" s="132" t="s">
        <v>219</v>
      </c>
      <c r="D90" s="132"/>
      <c r="E90" s="132"/>
      <c r="F90" s="132"/>
      <c r="G90" s="132"/>
      <c r="H90" s="132"/>
      <c r="I90" s="46">
        <f>I44/12</f>
        <v>9.2592592592592587E-3</v>
      </c>
      <c r="J90" s="45">
        <f t="shared" ref="J90:J95" si="1">$J$89*I90</f>
        <v>5.996566761815899E-2</v>
      </c>
      <c r="K90" s="70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137</v>
      </c>
      <c r="C91" s="132" t="s">
        <v>220</v>
      </c>
      <c r="D91" s="132"/>
      <c r="E91" s="132"/>
      <c r="F91" s="132"/>
      <c r="G91" s="132"/>
      <c r="H91" s="132"/>
      <c r="I91" s="46">
        <f>(5.96/30)*(1/12)</f>
        <v>1.6555555555555553E-2</v>
      </c>
      <c r="J91" s="45">
        <f t="shared" si="1"/>
        <v>0.10721861370126826</v>
      </c>
      <c r="K91" s="70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44" t="s">
        <v>140</v>
      </c>
      <c r="C92" s="132" t="s">
        <v>221</v>
      </c>
      <c r="D92" s="132"/>
      <c r="E92" s="132"/>
      <c r="F92" s="132"/>
      <c r="G92" s="132"/>
      <c r="H92" s="132"/>
      <c r="I92" s="46">
        <f>(5/30)/12*0.015</f>
        <v>2.0833333333333332E-4</v>
      </c>
      <c r="J92" s="45">
        <f t="shared" si="1"/>
        <v>1.3492275214085773E-3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44" t="s">
        <v>143</v>
      </c>
      <c r="C93" s="134" t="s">
        <v>222</v>
      </c>
      <c r="D93" s="134"/>
      <c r="E93" s="134"/>
      <c r="F93" s="134"/>
      <c r="G93" s="134"/>
      <c r="H93" s="134"/>
      <c r="I93" s="46">
        <f>(15/30)/12*0.0078</f>
        <v>3.2499999999999999E-4</v>
      </c>
      <c r="J93" s="45">
        <f t="shared" si="1"/>
        <v>2.1047949333973803E-3</v>
      </c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44" t="s">
        <v>168</v>
      </c>
      <c r="C94" s="132" t="s">
        <v>223</v>
      </c>
      <c r="D94" s="132"/>
      <c r="E94" s="132"/>
      <c r="F94" s="132"/>
      <c r="G94" s="132"/>
      <c r="H94" s="132"/>
      <c r="I94" s="46">
        <f>(0.0144*0.1*0.4509*6/12)</f>
        <v>3.2464800000000003E-4</v>
      </c>
      <c r="J94" s="45">
        <f t="shared" si="1"/>
        <v>2.1025152785772087E-3</v>
      </c>
      <c r="K94" s="49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4.25" customHeight="1" x14ac:dyDescent="0.2">
      <c r="A95" s="32"/>
      <c r="B95" s="44" t="s">
        <v>184</v>
      </c>
      <c r="C95" s="135" t="s">
        <v>224</v>
      </c>
      <c r="D95" s="135"/>
      <c r="E95" s="135"/>
      <c r="F95" s="135"/>
      <c r="G95" s="135"/>
      <c r="H95" s="135"/>
      <c r="I95" s="46">
        <f>SUM(I90:I94)*I57</f>
        <v>9.0154050980740738E-3</v>
      </c>
      <c r="J95" s="45">
        <f t="shared" si="1"/>
        <v>5.8386396839849926E-2</v>
      </c>
      <c r="K95" s="49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4.25" customHeight="1" x14ac:dyDescent="0.2">
      <c r="A96" s="61"/>
      <c r="B96" s="128" t="s">
        <v>225</v>
      </c>
      <c r="C96" s="128"/>
      <c r="D96" s="128"/>
      <c r="E96" s="128"/>
      <c r="F96" s="128"/>
      <c r="G96" s="128"/>
      <c r="H96" s="128"/>
      <c r="I96" s="53">
        <f>SUM(I90:I95)</f>
        <v>3.5688201246222219E-2</v>
      </c>
      <c r="J96" s="48">
        <f>SUM(J90:J95)</f>
        <v>0.23112721589266033</v>
      </c>
      <c r="K96" s="49"/>
      <c r="L96" s="63"/>
      <c r="M96" s="63"/>
      <c r="N96" s="63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ht="16.5" customHeight="1" x14ac:dyDescent="0.2">
      <c r="A97" s="32"/>
      <c r="B97" s="136"/>
      <c r="C97" s="136"/>
      <c r="D97" s="136"/>
      <c r="E97" s="136"/>
      <c r="F97" s="136"/>
      <c r="G97" s="136"/>
      <c r="H97" s="136"/>
      <c r="I97" s="136"/>
      <c r="J97" s="136"/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128" t="s">
        <v>226</v>
      </c>
      <c r="C98" s="128"/>
      <c r="D98" s="128"/>
      <c r="E98" s="128"/>
      <c r="F98" s="128"/>
      <c r="G98" s="128"/>
      <c r="H98" s="128"/>
      <c r="I98" s="44" t="s">
        <v>162</v>
      </c>
      <c r="J98" s="44" t="s">
        <v>163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129" t="s">
        <v>173</v>
      </c>
      <c r="C99" s="129"/>
      <c r="D99" s="129"/>
      <c r="E99" s="129"/>
      <c r="F99" s="129"/>
      <c r="G99" s="129"/>
      <c r="H99" s="129"/>
      <c r="I99" s="129"/>
      <c r="J99" s="71">
        <f>J37</f>
        <v>6.4762921027611711</v>
      </c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/>
      <c r="B100" s="44" t="s">
        <v>135</v>
      </c>
      <c r="C100" s="132" t="s">
        <v>227</v>
      </c>
      <c r="D100" s="132"/>
      <c r="E100" s="132"/>
      <c r="F100" s="132"/>
      <c r="G100" s="132"/>
      <c r="H100" s="132"/>
      <c r="I100" s="46"/>
      <c r="J100" s="45">
        <v>0</v>
      </c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28" t="s">
        <v>228</v>
      </c>
      <c r="C101" s="128"/>
      <c r="D101" s="128"/>
      <c r="E101" s="128"/>
      <c r="F101" s="128"/>
      <c r="G101" s="128"/>
      <c r="H101" s="128"/>
      <c r="I101" s="53"/>
      <c r="J101" s="48">
        <f>J100</f>
        <v>0</v>
      </c>
      <c r="K101" s="49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6.5" customHeight="1" x14ac:dyDescent="0.2">
      <c r="A102" s="32"/>
      <c r="B102" s="72"/>
      <c r="C102" s="72"/>
      <c r="D102" s="72"/>
      <c r="E102" s="72"/>
      <c r="F102" s="72"/>
      <c r="G102" s="72"/>
      <c r="H102" s="72"/>
      <c r="I102" s="72"/>
      <c r="J102" s="72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131" t="s">
        <v>229</v>
      </c>
      <c r="C103" s="131"/>
      <c r="D103" s="131"/>
      <c r="E103" s="131"/>
      <c r="F103" s="131"/>
      <c r="G103" s="131"/>
      <c r="H103" s="131"/>
      <c r="I103" s="131"/>
      <c r="J103" s="131"/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/>
      <c r="B104" s="128" t="s">
        <v>230</v>
      </c>
      <c r="C104" s="128"/>
      <c r="D104" s="128"/>
      <c r="E104" s="128"/>
      <c r="F104" s="128"/>
      <c r="G104" s="128"/>
      <c r="H104" s="128"/>
      <c r="I104" s="128"/>
      <c r="J104" s="44" t="s">
        <v>163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44" t="s">
        <v>231</v>
      </c>
      <c r="C105" s="132" t="s">
        <v>220</v>
      </c>
      <c r="D105" s="132"/>
      <c r="E105" s="132"/>
      <c r="F105" s="132"/>
      <c r="G105" s="132"/>
      <c r="H105" s="132"/>
      <c r="I105" s="132"/>
      <c r="J105" s="45">
        <f>J96</f>
        <v>0.23112721589266033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44" t="s">
        <v>232</v>
      </c>
      <c r="C106" s="132" t="s">
        <v>233</v>
      </c>
      <c r="D106" s="132"/>
      <c r="E106" s="132"/>
      <c r="F106" s="132"/>
      <c r="G106" s="132"/>
      <c r="H106" s="132"/>
      <c r="I106" s="132"/>
      <c r="J106" s="45">
        <f>J101</f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61"/>
      <c r="B107" s="128" t="s">
        <v>234</v>
      </c>
      <c r="C107" s="128"/>
      <c r="D107" s="128"/>
      <c r="E107" s="128"/>
      <c r="F107" s="128"/>
      <c r="G107" s="128"/>
      <c r="H107" s="128"/>
      <c r="I107" s="128"/>
      <c r="J107" s="48">
        <f>SUM(J105:J106)</f>
        <v>0.23112721589266033</v>
      </c>
      <c r="K107" s="49"/>
      <c r="L107" s="63"/>
      <c r="M107" s="63"/>
      <c r="N107" s="63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ht="16.5" customHeight="1" x14ac:dyDescent="0.2">
      <c r="A108" s="32"/>
      <c r="B108" s="72"/>
      <c r="C108" s="72"/>
      <c r="D108" s="72"/>
      <c r="E108" s="72"/>
      <c r="F108" s="72"/>
      <c r="G108" s="72"/>
      <c r="H108" s="72"/>
      <c r="I108" s="72"/>
      <c r="J108" s="72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235</v>
      </c>
      <c r="C110" s="131"/>
      <c r="D110" s="131"/>
      <c r="E110" s="131"/>
      <c r="F110" s="131"/>
      <c r="G110" s="131"/>
      <c r="H110" s="131"/>
      <c r="I110" s="131"/>
      <c r="J110" s="131"/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5</v>
      </c>
      <c r="C111" s="128" t="s">
        <v>236</v>
      </c>
      <c r="D111" s="128"/>
      <c r="E111" s="128"/>
      <c r="F111" s="128"/>
      <c r="G111" s="128"/>
      <c r="H111" s="128"/>
      <c r="I111" s="44"/>
      <c r="J111" s="44" t="s">
        <v>163</v>
      </c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4.25" customHeight="1" x14ac:dyDescent="0.2">
      <c r="A112" s="32"/>
      <c r="B112" s="44" t="s">
        <v>135</v>
      </c>
      <c r="C112" s="132" t="s">
        <v>237</v>
      </c>
      <c r="D112" s="132"/>
      <c r="E112" s="132"/>
      <c r="F112" s="132"/>
      <c r="G112" s="132"/>
      <c r="H112" s="132"/>
      <c r="I112" s="45"/>
      <c r="J112" s="45">
        <v>0</v>
      </c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238</v>
      </c>
      <c r="D113" s="132"/>
      <c r="E113" s="132"/>
      <c r="F113" s="132"/>
      <c r="G113" s="132"/>
      <c r="H113" s="132"/>
      <c r="I113" s="73"/>
      <c r="J113" s="45">
        <v>0</v>
      </c>
      <c r="K113" s="3"/>
      <c r="L113" s="3"/>
      <c r="M113" s="3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74" t="s">
        <v>140</v>
      </c>
      <c r="C114" s="132" t="s">
        <v>239</v>
      </c>
      <c r="D114" s="132"/>
      <c r="E114" s="132"/>
      <c r="F114" s="132"/>
      <c r="G114" s="132"/>
      <c r="H114" s="132"/>
      <c r="I114" s="75"/>
      <c r="J114" s="45">
        <v>0</v>
      </c>
      <c r="K114" s="3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74" t="s">
        <v>143</v>
      </c>
      <c r="C115" s="132" t="s">
        <v>240</v>
      </c>
      <c r="D115" s="132"/>
      <c r="E115" s="132"/>
      <c r="F115" s="132"/>
      <c r="G115" s="132"/>
      <c r="H115" s="132"/>
      <c r="I115" s="75"/>
      <c r="J115" s="45">
        <v>0</v>
      </c>
      <c r="K115" s="3"/>
      <c r="L115" s="3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128" t="s">
        <v>241</v>
      </c>
      <c r="C116" s="128"/>
      <c r="D116" s="128"/>
      <c r="E116" s="128"/>
      <c r="F116" s="128"/>
      <c r="G116" s="128"/>
      <c r="H116" s="128"/>
      <c r="I116" s="76"/>
      <c r="J116" s="48">
        <f>SUM(J112:J115)</f>
        <v>0</v>
      </c>
      <c r="K116" s="3"/>
      <c r="L116" s="3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6.5" customHeight="1" x14ac:dyDescent="0.2">
      <c r="A117" s="32"/>
      <c r="B117" s="133"/>
      <c r="C117" s="133"/>
      <c r="D117" s="133"/>
      <c r="E117" s="133"/>
      <c r="F117" s="133"/>
      <c r="G117" s="133"/>
      <c r="H117" s="133"/>
      <c r="I117" s="133"/>
      <c r="J117" s="133"/>
      <c r="K117" s="3"/>
      <c r="L117" s="3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6.5" customHeight="1" x14ac:dyDescent="0.2">
      <c r="A118" s="32"/>
      <c r="B118" s="72"/>
      <c r="C118" s="72"/>
      <c r="D118" s="72"/>
      <c r="E118" s="72"/>
      <c r="F118" s="72"/>
      <c r="G118" s="72"/>
      <c r="H118" s="72"/>
      <c r="I118" s="72"/>
      <c r="J118" s="72"/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31" t="s">
        <v>242</v>
      </c>
      <c r="C119" s="131"/>
      <c r="D119" s="131"/>
      <c r="E119" s="131"/>
      <c r="F119" s="131"/>
      <c r="G119" s="131"/>
      <c r="H119" s="131"/>
      <c r="I119" s="131"/>
      <c r="J119" s="131"/>
      <c r="K119" s="49"/>
      <c r="L119" s="70"/>
      <c r="M119" s="70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>
        <v>6</v>
      </c>
      <c r="C120" s="128" t="s">
        <v>243</v>
      </c>
      <c r="D120" s="128"/>
      <c r="E120" s="128"/>
      <c r="F120" s="128"/>
      <c r="G120" s="128"/>
      <c r="H120" s="128"/>
      <c r="I120" s="44" t="s">
        <v>162</v>
      </c>
      <c r="J120" s="44" t="s">
        <v>163</v>
      </c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44" t="s">
        <v>135</v>
      </c>
      <c r="C121" s="132" t="s">
        <v>244</v>
      </c>
      <c r="D121" s="132"/>
      <c r="E121" s="132"/>
      <c r="F121" s="132"/>
      <c r="G121" s="132"/>
      <c r="H121" s="132"/>
      <c r="I121" s="113">
        <v>0</v>
      </c>
      <c r="J121" s="45">
        <f>J138*I121</f>
        <v>0</v>
      </c>
      <c r="K121" s="77"/>
      <c r="L121" s="35"/>
      <c r="M121" s="35"/>
      <c r="N121" s="49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44" t="s">
        <v>137</v>
      </c>
      <c r="C122" s="132" t="s">
        <v>245</v>
      </c>
      <c r="D122" s="132"/>
      <c r="E122" s="132"/>
      <c r="F122" s="132"/>
      <c r="G122" s="132"/>
      <c r="H122" s="132"/>
      <c r="I122" s="113">
        <v>0</v>
      </c>
      <c r="J122" s="45">
        <f>(J138+J121)*I122</f>
        <v>0</v>
      </c>
      <c r="K122" s="77"/>
      <c r="L122" s="35"/>
      <c r="M122" s="35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44" t="s">
        <v>140</v>
      </c>
      <c r="C123" s="128" t="s">
        <v>246</v>
      </c>
      <c r="D123" s="128"/>
      <c r="E123" s="128"/>
      <c r="F123" s="128"/>
      <c r="G123" s="128"/>
      <c r="H123" s="128"/>
      <c r="I123" s="46"/>
      <c r="J123" s="45"/>
      <c r="K123" s="35"/>
      <c r="L123" s="35"/>
      <c r="M123" s="35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247</v>
      </c>
      <c r="C124" s="132" t="s">
        <v>248</v>
      </c>
      <c r="D124" s="132"/>
      <c r="E124" s="132"/>
      <c r="F124" s="132"/>
      <c r="G124" s="132"/>
      <c r="H124" s="132"/>
      <c r="I124" s="113">
        <v>0</v>
      </c>
      <c r="J124" s="45">
        <f>(($J$138+$J$121+$J$122)/(1-($I$124+$I$125+$I$126))*I124)</f>
        <v>0</v>
      </c>
      <c r="K124" s="77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44" t="s">
        <v>249</v>
      </c>
      <c r="C125" s="132" t="s">
        <v>250</v>
      </c>
      <c r="D125" s="132"/>
      <c r="E125" s="132"/>
      <c r="F125" s="132"/>
      <c r="G125" s="132"/>
      <c r="H125" s="132"/>
      <c r="I125" s="113">
        <v>0</v>
      </c>
      <c r="J125" s="45">
        <f>(($J$138+$J$121+$J$122)/(1-($I$124+$I$125+$I$126))*I125)</f>
        <v>0</v>
      </c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251</v>
      </c>
      <c r="C126" s="132" t="s">
        <v>252</v>
      </c>
      <c r="D126" s="132"/>
      <c r="E126" s="132"/>
      <c r="F126" s="132"/>
      <c r="G126" s="132"/>
      <c r="H126" s="132"/>
      <c r="I126" s="46">
        <v>0.03</v>
      </c>
      <c r="J126" s="45">
        <f>(($J$138+$J$121+$J$122)/(1-($I$124+$I$125+$I$126))*I126)</f>
        <v>0.33977930637360076</v>
      </c>
      <c r="K126" s="49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">
        <v>240</v>
      </c>
      <c r="D127" s="132"/>
      <c r="E127" s="132"/>
      <c r="F127" s="132"/>
      <c r="G127" s="132"/>
      <c r="H127" s="132"/>
      <c r="I127" s="46"/>
      <c r="J127" s="45"/>
      <c r="K127" s="49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128" t="s">
        <v>253</v>
      </c>
      <c r="C128" s="128"/>
      <c r="D128" s="128"/>
      <c r="E128" s="128"/>
      <c r="F128" s="128"/>
      <c r="G128" s="128"/>
      <c r="H128" s="128"/>
      <c r="I128" s="78">
        <f>SUM(I121:I127)</f>
        <v>0.03</v>
      </c>
      <c r="J128" s="48">
        <f>(SUM(J121:J127))</f>
        <v>0.33977930637360076</v>
      </c>
      <c r="K128" s="49"/>
      <c r="L128" s="3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50"/>
      <c r="C129" s="50"/>
      <c r="D129" s="50"/>
      <c r="E129" s="50"/>
      <c r="F129" s="50"/>
      <c r="G129" s="50"/>
      <c r="H129" s="50"/>
      <c r="I129" s="79"/>
      <c r="J129" s="52"/>
      <c r="K129" s="49"/>
      <c r="L129" s="3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50"/>
      <c r="C130" s="50"/>
      <c r="D130" s="50"/>
      <c r="E130" s="50"/>
      <c r="F130" s="50"/>
      <c r="G130" s="50"/>
      <c r="H130" s="50"/>
      <c r="I130" s="79"/>
      <c r="J130" s="52"/>
      <c r="K130" s="49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31" t="s">
        <v>254</v>
      </c>
      <c r="C131" s="131"/>
      <c r="D131" s="131"/>
      <c r="E131" s="131"/>
      <c r="F131" s="131"/>
      <c r="G131" s="131"/>
      <c r="H131" s="131"/>
      <c r="I131" s="131"/>
      <c r="J131" s="131"/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128" t="s">
        <v>255</v>
      </c>
      <c r="C132" s="128"/>
      <c r="D132" s="128"/>
      <c r="E132" s="128"/>
      <c r="F132" s="128"/>
      <c r="G132" s="128"/>
      <c r="H132" s="128"/>
      <c r="I132" s="128"/>
      <c r="J132" s="44" t="s">
        <v>163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 t="s">
        <v>135</v>
      </c>
      <c r="C133" s="132" t="str">
        <f>B21</f>
        <v>MÓDULO 1 - COMPOSIÇÃO DA REMUNERAÇÃO</v>
      </c>
      <c r="D133" s="132"/>
      <c r="E133" s="132"/>
      <c r="F133" s="132"/>
      <c r="G133" s="132"/>
      <c r="H133" s="132"/>
      <c r="I133" s="132"/>
      <c r="J133" s="45">
        <f>J37</f>
        <v>6.4762921027611711</v>
      </c>
      <c r="K133" s="49"/>
      <c r="L133" s="49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44" t="s">
        <v>137</v>
      </c>
      <c r="C134" s="132" t="str">
        <f>B40</f>
        <v>MÓDULO 2 – ENCARGOS E BENEFÍCIOS ANUAIS, MENSAIS E DIÁRIOS</v>
      </c>
      <c r="D134" s="132"/>
      <c r="E134" s="132"/>
      <c r="F134" s="132"/>
      <c r="G134" s="132"/>
      <c r="H134" s="132"/>
      <c r="I134" s="132"/>
      <c r="J134" s="45">
        <f>J73</f>
        <v>3.8739020594683069</v>
      </c>
      <c r="K134" s="3"/>
      <c r="L134" s="49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 t="s">
        <v>140</v>
      </c>
      <c r="C135" s="132" t="str">
        <f>B76</f>
        <v>MÓDULO 3 – PROVISÃO PARA RESCISÃO</v>
      </c>
      <c r="D135" s="132"/>
      <c r="E135" s="132"/>
      <c r="F135" s="132"/>
      <c r="G135" s="132"/>
      <c r="H135" s="132"/>
      <c r="I135" s="132"/>
      <c r="J135" s="45">
        <f>J84</f>
        <v>0.40487619462428587</v>
      </c>
      <c r="K135" s="3"/>
      <c r="L135" s="49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44" t="s">
        <v>143</v>
      </c>
      <c r="C136" s="132" t="str">
        <f>B87</f>
        <v>MÓDULO 4 – CUSTO DE REPOSIÇÃO DO PROFISSIONAL AUSENTE</v>
      </c>
      <c r="D136" s="132"/>
      <c r="E136" s="132"/>
      <c r="F136" s="132"/>
      <c r="G136" s="132"/>
      <c r="H136" s="132"/>
      <c r="I136" s="132"/>
      <c r="J136" s="45">
        <f>J107</f>
        <v>0.23112721589266033</v>
      </c>
      <c r="K136" s="3"/>
      <c r="L136" s="49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44" t="s">
        <v>168</v>
      </c>
      <c r="C137" s="132" t="str">
        <f>B110</f>
        <v>MÓDULO 5 – INSUMOS DIVERSOS</v>
      </c>
      <c r="D137" s="132"/>
      <c r="E137" s="132"/>
      <c r="F137" s="132"/>
      <c r="G137" s="132"/>
      <c r="H137" s="132"/>
      <c r="I137" s="132"/>
      <c r="J137" s="45">
        <f>J116</f>
        <v>0</v>
      </c>
      <c r="K137" s="3"/>
      <c r="L137" s="49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44"/>
      <c r="C138" s="128" t="s">
        <v>256</v>
      </c>
      <c r="D138" s="128"/>
      <c r="E138" s="128"/>
      <c r="F138" s="128"/>
      <c r="G138" s="128"/>
      <c r="H138" s="128"/>
      <c r="I138" s="128"/>
      <c r="J138" s="48">
        <f>(SUM(J133:J137))</f>
        <v>10.986197572746425</v>
      </c>
      <c r="K138" s="3"/>
      <c r="L138" s="49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44" t="s">
        <v>184</v>
      </c>
      <c r="C139" s="132" t="str">
        <f>B119</f>
        <v>MÓDULO 6 – CUSTOS INDIRETOS, TRIBUTOS E LUCRO</v>
      </c>
      <c r="D139" s="132"/>
      <c r="E139" s="132"/>
      <c r="F139" s="132"/>
      <c r="G139" s="132"/>
      <c r="H139" s="132"/>
      <c r="I139" s="132"/>
      <c r="J139" s="45">
        <f>J128</f>
        <v>0.33977930637360076</v>
      </c>
      <c r="K139" s="3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28" t="s">
        <v>344</v>
      </c>
      <c r="C140" s="128"/>
      <c r="D140" s="128"/>
      <c r="E140" s="128"/>
      <c r="F140" s="128"/>
      <c r="G140" s="128"/>
      <c r="H140" s="128"/>
      <c r="I140" s="128"/>
      <c r="J140" s="48">
        <f>(SUM(J138:J139))</f>
        <v>11.325976879120025</v>
      </c>
      <c r="K140" s="3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44"/>
      <c r="C141" s="129" t="s">
        <v>279</v>
      </c>
      <c r="D141" s="129"/>
      <c r="E141" s="129"/>
      <c r="F141" s="129"/>
      <c r="G141" s="129"/>
      <c r="H141" s="129"/>
      <c r="I141" s="74">
        <v>44</v>
      </c>
      <c r="J141" s="48">
        <f>J140*I141</f>
        <v>498.34298268128111</v>
      </c>
      <c r="K141" s="3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35"/>
      <c r="C142" s="35"/>
      <c r="D142" s="35"/>
      <c r="E142" s="35"/>
      <c r="F142" s="35"/>
      <c r="G142" s="35"/>
      <c r="H142" s="35"/>
      <c r="I142" s="35"/>
      <c r="J142" s="80" t="s">
        <v>259</v>
      </c>
      <c r="K142" s="49"/>
      <c r="L142" s="49"/>
      <c r="M142" s="49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5"/>
      <c r="C143" s="35"/>
      <c r="D143" s="35"/>
      <c r="E143" s="35"/>
      <c r="F143" s="35"/>
      <c r="G143" s="35"/>
      <c r="H143" s="35"/>
      <c r="I143" s="50"/>
      <c r="J143" s="51">
        <f>J140/J37</f>
        <v>1.7488366335871708</v>
      </c>
      <c r="K143" s="49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51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49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"/>
      <c r="M149" s="3"/>
      <c r="N149" s="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"/>
      <c r="M150" s="3"/>
      <c r="N150" s="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3"/>
      <c r="M151" s="3"/>
      <c r="N151" s="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3"/>
      <c r="M152" s="3"/>
      <c r="N152" s="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3"/>
      <c r="M153" s="3"/>
      <c r="N153" s="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3"/>
      <c r="M154" s="3"/>
      <c r="N154" s="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3"/>
      <c r="M155" s="3"/>
      <c r="N155" s="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3"/>
      <c r="M156" s="3"/>
      <c r="N156" s="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3"/>
      <c r="M157" s="3"/>
      <c r="N157" s="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4.25" customHeight="1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4.25" customHeight="1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4.25" customHeight="1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4.25" customHeight="1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4.25" customHeight="1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4.25" customHeight="1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4.25" customHeight="1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4.25" customHeight="1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</sheetData>
  <sheetProtection password="C59B" sheet="1" objects="1" scenarios="1"/>
  <mergeCells count="131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B37:I37"/>
    <mergeCell ref="B40:J40"/>
    <mergeCell ref="B41:H41"/>
    <mergeCell ref="B42:I42"/>
    <mergeCell ref="C43:H43"/>
    <mergeCell ref="C44:H44"/>
    <mergeCell ref="B45:H45"/>
    <mergeCell ref="B47:H47"/>
    <mergeCell ref="B48:I48"/>
    <mergeCell ref="C49:H49"/>
    <mergeCell ref="C50:H50"/>
    <mergeCell ref="C51:H51"/>
    <mergeCell ref="C52:H52"/>
    <mergeCell ref="C53:H53"/>
    <mergeCell ref="C54:H54"/>
    <mergeCell ref="C55:H55"/>
    <mergeCell ref="C56:H56"/>
    <mergeCell ref="B57:H57"/>
    <mergeCell ref="B59:H59"/>
    <mergeCell ref="C60:H60"/>
    <mergeCell ref="C61:H61"/>
    <mergeCell ref="C62:H62"/>
    <mergeCell ref="C63:H63"/>
    <mergeCell ref="C64:H64"/>
    <mergeCell ref="C65:H65"/>
    <mergeCell ref="B66:I66"/>
    <mergeCell ref="B68:J68"/>
    <mergeCell ref="B69:I69"/>
    <mergeCell ref="C70:I70"/>
    <mergeCell ref="C71:I71"/>
    <mergeCell ref="C72:I72"/>
    <mergeCell ref="B73:I73"/>
    <mergeCell ref="B74:J74"/>
    <mergeCell ref="B76:J76"/>
    <mergeCell ref="C77:H77"/>
    <mergeCell ref="B78:I78"/>
    <mergeCell ref="C79:H79"/>
    <mergeCell ref="C80:H80"/>
    <mergeCell ref="C81:H81"/>
    <mergeCell ref="C82:H82"/>
    <mergeCell ref="C83:H83"/>
    <mergeCell ref="B84:H84"/>
    <mergeCell ref="B85:J85"/>
    <mergeCell ref="B87:J87"/>
    <mergeCell ref="B88:H88"/>
    <mergeCell ref="B89:I89"/>
    <mergeCell ref="C90:H90"/>
    <mergeCell ref="C91:H91"/>
    <mergeCell ref="C92:H92"/>
    <mergeCell ref="C93:H93"/>
    <mergeCell ref="C94:H94"/>
    <mergeCell ref="C95:H95"/>
    <mergeCell ref="B96:H96"/>
    <mergeCell ref="B97:J97"/>
    <mergeCell ref="B98:H98"/>
    <mergeCell ref="B99:I99"/>
    <mergeCell ref="C100:H100"/>
    <mergeCell ref="B101:H101"/>
    <mergeCell ref="B103:J103"/>
    <mergeCell ref="B104:I104"/>
    <mergeCell ref="C105:I105"/>
    <mergeCell ref="C106:I106"/>
    <mergeCell ref="B107:I107"/>
    <mergeCell ref="B110:J110"/>
    <mergeCell ref="C111:H111"/>
    <mergeCell ref="C112:H112"/>
    <mergeCell ref="C113:H113"/>
    <mergeCell ref="C114:H114"/>
    <mergeCell ref="C115:H115"/>
    <mergeCell ref="B116:H116"/>
    <mergeCell ref="B117:J117"/>
    <mergeCell ref="B119:J11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B128:H128"/>
    <mergeCell ref="B140:I140"/>
    <mergeCell ref="C141:H141"/>
    <mergeCell ref="B144:K159"/>
    <mergeCell ref="B131:J131"/>
    <mergeCell ref="B132:I132"/>
    <mergeCell ref="C133:I133"/>
    <mergeCell ref="C134:I134"/>
    <mergeCell ref="C135:I135"/>
    <mergeCell ref="C136:I136"/>
    <mergeCell ref="C137:I137"/>
    <mergeCell ref="C138:I138"/>
    <mergeCell ref="C139:I139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842"/>
  <sheetViews>
    <sheetView showGridLines="0" tabSelected="1" topLeftCell="A334" workbookViewId="0">
      <selection activeCell="D349" sqref="D349"/>
    </sheetView>
  </sheetViews>
  <sheetFormatPr defaultRowHeight="12.75" x14ac:dyDescent="0.2"/>
  <cols>
    <col min="1" max="1" width="17.42578125" style="12" customWidth="1"/>
    <col min="2" max="2" width="36.42578125" customWidth="1"/>
    <col min="3" max="3" width="13.28515625" customWidth="1"/>
    <col min="4" max="4" width="13.85546875" customWidth="1"/>
    <col min="5" max="5" width="15.28515625" customWidth="1"/>
    <col min="6" max="6" width="12.85546875" customWidth="1"/>
    <col min="7" max="7" width="31.5703125" customWidth="1"/>
    <col min="8" max="26" width="10.85546875" customWidth="1"/>
    <col min="27" max="1025" width="14.42578125" customWidth="1"/>
  </cols>
  <sheetData>
    <row r="1" spans="1:26" ht="36" customHeight="1" x14ac:dyDescent="0.2">
      <c r="A1" s="13" t="s">
        <v>24</v>
      </c>
      <c r="B1" s="14" t="s">
        <v>25</v>
      </c>
      <c r="C1" s="15" t="s">
        <v>26</v>
      </c>
      <c r="D1" s="16" t="s">
        <v>27</v>
      </c>
      <c r="E1" s="15" t="s">
        <v>28</v>
      </c>
      <c r="F1" s="17" t="s">
        <v>29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123" t="s">
        <v>30</v>
      </c>
      <c r="B2" s="124" t="s">
        <v>31</v>
      </c>
      <c r="C2" s="124"/>
      <c r="D2" s="124"/>
      <c r="E2" s="124"/>
      <c r="F2" s="12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23"/>
      <c r="B3" s="18" t="s">
        <v>32</v>
      </c>
      <c r="C3" s="19">
        <v>4</v>
      </c>
      <c r="D3" s="111"/>
      <c r="E3" s="20">
        <f t="shared" ref="E3:E8" si="0">C3*D3</f>
        <v>0</v>
      </c>
      <c r="F3" s="21">
        <f t="shared" ref="F3:F8" si="1">E3/12</f>
        <v>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23"/>
      <c r="B4" s="18" t="s">
        <v>33</v>
      </c>
      <c r="C4" s="19">
        <v>4</v>
      </c>
      <c r="D4" s="111"/>
      <c r="E4" s="20">
        <f t="shared" si="0"/>
        <v>0</v>
      </c>
      <c r="F4" s="21">
        <f t="shared" si="1"/>
        <v>0</v>
      </c>
      <c r="G4" s="2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23"/>
      <c r="B5" s="18" t="s">
        <v>34</v>
      </c>
      <c r="C5" s="19">
        <v>2</v>
      </c>
      <c r="D5" s="111"/>
      <c r="E5" s="20">
        <f t="shared" si="0"/>
        <v>0</v>
      </c>
      <c r="F5" s="21">
        <f t="shared" si="1"/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23"/>
      <c r="B6" s="18" t="s">
        <v>35</v>
      </c>
      <c r="C6" s="19">
        <v>4</v>
      </c>
      <c r="D6" s="111"/>
      <c r="E6" s="20">
        <f t="shared" si="0"/>
        <v>0</v>
      </c>
      <c r="F6" s="21">
        <f t="shared" si="1"/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23"/>
      <c r="B7" s="18" t="s">
        <v>36</v>
      </c>
      <c r="C7" s="19">
        <v>1</v>
      </c>
      <c r="D7" s="111"/>
      <c r="E7" s="20">
        <f t="shared" si="0"/>
        <v>0</v>
      </c>
      <c r="F7" s="21">
        <f t="shared" si="1"/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23"/>
      <c r="B8" s="23" t="s">
        <v>37</v>
      </c>
      <c r="C8" s="24">
        <v>1</v>
      </c>
      <c r="D8" s="111"/>
      <c r="E8" s="20">
        <f t="shared" si="0"/>
        <v>0</v>
      </c>
      <c r="F8" s="21">
        <f t="shared" si="1"/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23"/>
      <c r="B9" s="124" t="s">
        <v>38</v>
      </c>
      <c r="C9" s="124"/>
      <c r="D9" s="124"/>
      <c r="E9" s="124"/>
      <c r="F9" s="25">
        <f>SUM(F3:F8)</f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26"/>
      <c r="B10" s="126"/>
      <c r="C10" s="126"/>
      <c r="D10" s="126"/>
      <c r="E10" s="126"/>
      <c r="F10" s="12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23" t="s">
        <v>39</v>
      </c>
      <c r="B11" s="124" t="s">
        <v>31</v>
      </c>
      <c r="C11" s="124"/>
      <c r="D11" s="124"/>
      <c r="E11" s="124"/>
      <c r="F11" s="124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23"/>
      <c r="B12" s="18" t="s">
        <v>32</v>
      </c>
      <c r="C12" s="19">
        <v>4</v>
      </c>
      <c r="D12" s="111"/>
      <c r="E12" s="20">
        <f t="shared" ref="E12:E17" si="2">C12*D12</f>
        <v>0</v>
      </c>
      <c r="F12" s="21">
        <f t="shared" ref="F12:F17" si="3">E12/12</f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23"/>
      <c r="B13" s="18" t="s">
        <v>33</v>
      </c>
      <c r="C13" s="19">
        <v>4</v>
      </c>
      <c r="D13" s="111"/>
      <c r="E13" s="20">
        <f t="shared" si="2"/>
        <v>0</v>
      </c>
      <c r="F13" s="21">
        <f t="shared" si="3"/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23"/>
      <c r="B14" s="18" t="s">
        <v>34</v>
      </c>
      <c r="C14" s="19">
        <v>2</v>
      </c>
      <c r="D14" s="111"/>
      <c r="E14" s="20">
        <f t="shared" si="2"/>
        <v>0</v>
      </c>
      <c r="F14" s="21">
        <f t="shared" si="3"/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23"/>
      <c r="B15" s="18" t="s">
        <v>35</v>
      </c>
      <c r="C15" s="19">
        <v>4</v>
      </c>
      <c r="D15" s="111"/>
      <c r="E15" s="20">
        <f t="shared" si="2"/>
        <v>0</v>
      </c>
      <c r="F15" s="21">
        <f t="shared" si="3"/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23"/>
      <c r="B16" s="18" t="s">
        <v>36</v>
      </c>
      <c r="C16" s="19">
        <v>1</v>
      </c>
      <c r="D16" s="111"/>
      <c r="E16" s="20">
        <f t="shared" si="2"/>
        <v>0</v>
      </c>
      <c r="F16" s="21">
        <f t="shared" si="3"/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23"/>
      <c r="B17" s="23" t="s">
        <v>37</v>
      </c>
      <c r="C17" s="24">
        <v>1</v>
      </c>
      <c r="D17" s="111"/>
      <c r="E17" s="20">
        <f t="shared" si="2"/>
        <v>0</v>
      </c>
      <c r="F17" s="21">
        <f t="shared" si="3"/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23"/>
      <c r="B18" s="124" t="s">
        <v>38</v>
      </c>
      <c r="C18" s="124"/>
      <c r="D18" s="124"/>
      <c r="E18" s="124"/>
      <c r="F18" s="25">
        <f>SUM(F12:F17)</f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23"/>
      <c r="B19" s="124" t="s">
        <v>40</v>
      </c>
      <c r="C19" s="124"/>
      <c r="D19" s="124"/>
      <c r="E19" s="124"/>
      <c r="F19" s="12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23"/>
      <c r="B20" s="18" t="s">
        <v>41</v>
      </c>
      <c r="C20" s="19">
        <v>2</v>
      </c>
      <c r="D20" s="111"/>
      <c r="E20" s="20">
        <f t="shared" ref="E20:E34" si="4">C20*D20</f>
        <v>0</v>
      </c>
      <c r="F20" s="21">
        <f t="shared" ref="F20:F34" si="5">E20/12</f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23"/>
      <c r="B21" s="18" t="s">
        <v>42</v>
      </c>
      <c r="C21" s="19">
        <v>1</v>
      </c>
      <c r="D21" s="111"/>
      <c r="E21" s="20">
        <f t="shared" si="4"/>
        <v>0</v>
      </c>
      <c r="F21" s="21">
        <f t="shared" si="5"/>
        <v>0</v>
      </c>
      <c r="G21" s="2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23"/>
      <c r="B22" s="18" t="s">
        <v>43</v>
      </c>
      <c r="C22" s="19">
        <v>1</v>
      </c>
      <c r="D22" s="111"/>
      <c r="E22" s="20">
        <f t="shared" si="4"/>
        <v>0</v>
      </c>
      <c r="F22" s="21">
        <f t="shared" si="5"/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 x14ac:dyDescent="0.2">
      <c r="A23" s="123"/>
      <c r="B23" s="26" t="s">
        <v>44</v>
      </c>
      <c r="C23" s="19">
        <v>2</v>
      </c>
      <c r="D23" s="111"/>
      <c r="E23" s="20">
        <f t="shared" si="4"/>
        <v>0</v>
      </c>
      <c r="F23" s="21">
        <f t="shared" si="5"/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4" customHeight="1" x14ac:dyDescent="0.2">
      <c r="A24" s="123"/>
      <c r="B24" s="27" t="s">
        <v>45</v>
      </c>
      <c r="C24" s="19">
        <v>1</v>
      </c>
      <c r="D24" s="111"/>
      <c r="E24" s="20">
        <f t="shared" si="4"/>
        <v>0</v>
      </c>
      <c r="F24" s="21">
        <f t="shared" si="5"/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23"/>
      <c r="B25" s="18" t="s">
        <v>46</v>
      </c>
      <c r="C25" s="19">
        <v>1</v>
      </c>
      <c r="D25" s="111"/>
      <c r="E25" s="20">
        <f t="shared" si="4"/>
        <v>0</v>
      </c>
      <c r="F25" s="21">
        <f t="shared" si="5"/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23"/>
      <c r="B26" s="104" t="s">
        <v>355</v>
      </c>
      <c r="C26" s="19">
        <v>8</v>
      </c>
      <c r="D26" s="111"/>
      <c r="E26" s="20">
        <f t="shared" si="4"/>
        <v>0</v>
      </c>
      <c r="F26" s="21">
        <f t="shared" si="5"/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23"/>
      <c r="B27" s="18" t="s">
        <v>47</v>
      </c>
      <c r="C27" s="19">
        <v>2</v>
      </c>
      <c r="D27" s="111"/>
      <c r="E27" s="20">
        <f t="shared" si="4"/>
        <v>0</v>
      </c>
      <c r="F27" s="21">
        <f t="shared" si="5"/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23"/>
      <c r="B28" s="18" t="s">
        <v>48</v>
      </c>
      <c r="C28" s="19">
        <v>1</v>
      </c>
      <c r="D28" s="111"/>
      <c r="E28" s="20">
        <f t="shared" si="4"/>
        <v>0</v>
      </c>
      <c r="F28" s="21">
        <f t="shared" si="5"/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23"/>
      <c r="B29" s="18" t="s">
        <v>49</v>
      </c>
      <c r="C29" s="19">
        <v>6</v>
      </c>
      <c r="D29" s="111"/>
      <c r="E29" s="20">
        <f t="shared" si="4"/>
        <v>0</v>
      </c>
      <c r="F29" s="21">
        <f t="shared" si="5"/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23"/>
      <c r="B30" s="18" t="s">
        <v>50</v>
      </c>
      <c r="C30" s="19">
        <v>1</v>
      </c>
      <c r="D30" s="111"/>
      <c r="E30" s="20">
        <f t="shared" si="4"/>
        <v>0</v>
      </c>
      <c r="F30" s="21">
        <f t="shared" si="5"/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23"/>
      <c r="B31" s="18" t="s">
        <v>51</v>
      </c>
      <c r="C31" s="19">
        <v>1</v>
      </c>
      <c r="D31" s="111"/>
      <c r="E31" s="20">
        <f t="shared" si="4"/>
        <v>0</v>
      </c>
      <c r="F31" s="21">
        <f t="shared" si="5"/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23"/>
      <c r="B32" s="18" t="s">
        <v>52</v>
      </c>
      <c r="C32" s="19">
        <v>1</v>
      </c>
      <c r="D32" s="111"/>
      <c r="E32" s="20">
        <f t="shared" si="4"/>
        <v>0</v>
      </c>
      <c r="F32" s="21">
        <f t="shared" si="5"/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23"/>
      <c r="B33" s="18" t="s">
        <v>53</v>
      </c>
      <c r="C33" s="19">
        <v>4</v>
      </c>
      <c r="D33" s="111"/>
      <c r="E33" s="20">
        <f t="shared" si="4"/>
        <v>0</v>
      </c>
      <c r="F33" s="21">
        <f t="shared" si="5"/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23"/>
      <c r="B34" s="18" t="s">
        <v>54</v>
      </c>
      <c r="C34" s="19">
        <v>12</v>
      </c>
      <c r="D34" s="111"/>
      <c r="E34" s="20">
        <f t="shared" si="4"/>
        <v>0</v>
      </c>
      <c r="F34" s="21">
        <f t="shared" si="5"/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23"/>
      <c r="B35" s="125" t="s">
        <v>38</v>
      </c>
      <c r="C35" s="125"/>
      <c r="D35" s="125"/>
      <c r="E35" s="125"/>
      <c r="F35" s="28">
        <f>SUM(F20:F34)</f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26"/>
      <c r="B36" s="126"/>
      <c r="C36" s="126"/>
      <c r="D36" s="126"/>
      <c r="E36" s="126"/>
      <c r="F36" s="12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23" t="s">
        <v>55</v>
      </c>
      <c r="B37" s="124" t="s">
        <v>31</v>
      </c>
      <c r="C37" s="124"/>
      <c r="D37" s="124"/>
      <c r="E37" s="124"/>
      <c r="F37" s="12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23"/>
      <c r="B38" s="18" t="s">
        <v>32</v>
      </c>
      <c r="C38" s="19">
        <v>4</v>
      </c>
      <c r="D38" s="111"/>
      <c r="E38" s="20">
        <f>C38*D38</f>
        <v>0</v>
      </c>
      <c r="F38" s="21">
        <f>E38/12</f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23"/>
      <c r="B39" s="18" t="s">
        <v>33</v>
      </c>
      <c r="C39" s="19">
        <v>4</v>
      </c>
      <c r="D39" s="111"/>
      <c r="E39" s="20">
        <f>C39*D39</f>
        <v>0</v>
      </c>
      <c r="F39" s="21">
        <f>E39/12</f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23"/>
      <c r="B40" s="18" t="s">
        <v>35</v>
      </c>
      <c r="C40" s="19">
        <v>4</v>
      </c>
      <c r="D40" s="111"/>
      <c r="E40" s="20">
        <f>C40*D40</f>
        <v>0</v>
      </c>
      <c r="F40" s="21">
        <f>E40/12</f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23"/>
      <c r="B41" s="18" t="s">
        <v>36</v>
      </c>
      <c r="C41" s="19">
        <v>1</v>
      </c>
      <c r="D41" s="111"/>
      <c r="E41" s="20">
        <f>C41*D41</f>
        <v>0</v>
      </c>
      <c r="F41" s="21">
        <f>E41/12</f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23"/>
      <c r="B42" s="23" t="s">
        <v>37</v>
      </c>
      <c r="C42" s="24">
        <v>1</v>
      </c>
      <c r="D42" s="111"/>
      <c r="E42" s="20">
        <f>C42*D42</f>
        <v>0</v>
      </c>
      <c r="F42" s="21">
        <f>E42/12</f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23"/>
      <c r="B43" s="124" t="s">
        <v>38</v>
      </c>
      <c r="C43" s="124"/>
      <c r="D43" s="124"/>
      <c r="E43" s="124"/>
      <c r="F43" s="25">
        <f>SUM(F38:F42)</f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23"/>
      <c r="B44" s="124" t="s">
        <v>40</v>
      </c>
      <c r="C44" s="124"/>
      <c r="D44" s="124"/>
      <c r="E44" s="124"/>
      <c r="F44" s="12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23"/>
      <c r="B45" s="18" t="s">
        <v>56</v>
      </c>
      <c r="C45" s="19">
        <v>1</v>
      </c>
      <c r="D45" s="111"/>
      <c r="E45" s="20">
        <f t="shared" ref="E45:E50" si="6">C45*D45</f>
        <v>0</v>
      </c>
      <c r="F45" s="21">
        <f t="shared" ref="F45:F50" si="7">E45/12</f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23"/>
      <c r="B46" s="18" t="s">
        <v>57</v>
      </c>
      <c r="C46" s="19">
        <v>2</v>
      </c>
      <c r="D46" s="111"/>
      <c r="E46" s="20">
        <f t="shared" si="6"/>
        <v>0</v>
      </c>
      <c r="F46" s="21">
        <f t="shared" si="7"/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23"/>
      <c r="B47" s="18" t="s">
        <v>43</v>
      </c>
      <c r="C47" s="19">
        <v>1</v>
      </c>
      <c r="D47" s="111"/>
      <c r="E47" s="20">
        <f t="shared" si="6"/>
        <v>0</v>
      </c>
      <c r="F47" s="21">
        <f t="shared" si="7"/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23"/>
      <c r="B48" s="18" t="s">
        <v>58</v>
      </c>
      <c r="C48" s="19">
        <v>1</v>
      </c>
      <c r="D48" s="111"/>
      <c r="E48" s="20">
        <f t="shared" si="6"/>
        <v>0</v>
      </c>
      <c r="F48" s="21">
        <f t="shared" si="7"/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23"/>
      <c r="B49" s="18" t="s">
        <v>59</v>
      </c>
      <c r="C49" s="19">
        <v>1</v>
      </c>
      <c r="D49" s="111"/>
      <c r="E49" s="20">
        <f t="shared" si="6"/>
        <v>0</v>
      </c>
      <c r="F49" s="21">
        <f t="shared" si="7"/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23"/>
      <c r="B50" s="18" t="s">
        <v>60</v>
      </c>
      <c r="C50" s="19">
        <v>4</v>
      </c>
      <c r="D50" s="111"/>
      <c r="E50" s="20">
        <f t="shared" si="6"/>
        <v>0</v>
      </c>
      <c r="F50" s="21">
        <f t="shared" si="7"/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23"/>
      <c r="B51" s="18" t="s">
        <v>50</v>
      </c>
      <c r="C51" s="19">
        <v>1</v>
      </c>
      <c r="D51" s="111"/>
      <c r="E51" s="20">
        <f>C51*D51</f>
        <v>0</v>
      </c>
      <c r="F51" s="21">
        <f>E51/12</f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23"/>
      <c r="B52" s="104" t="s">
        <v>355</v>
      </c>
      <c r="C52" s="19">
        <v>20</v>
      </c>
      <c r="D52" s="111"/>
      <c r="E52" s="20">
        <f>C52*D52</f>
        <v>0</v>
      </c>
      <c r="F52" s="21">
        <f>E52/12</f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23"/>
      <c r="B53" s="125" t="s">
        <v>38</v>
      </c>
      <c r="C53" s="125"/>
      <c r="D53" s="125"/>
      <c r="E53" s="125"/>
      <c r="F53" s="28">
        <f>SUM(F45:F51)</f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26"/>
      <c r="B54" s="126"/>
      <c r="C54" s="126"/>
      <c r="D54" s="126"/>
      <c r="E54" s="126"/>
      <c r="F54" s="12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23" t="s">
        <v>61</v>
      </c>
      <c r="B55" s="124" t="s">
        <v>31</v>
      </c>
      <c r="C55" s="124"/>
      <c r="D55" s="124"/>
      <c r="E55" s="124"/>
      <c r="F55" s="12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23"/>
      <c r="B56" s="18" t="s">
        <v>32</v>
      </c>
      <c r="C56" s="19">
        <v>4</v>
      </c>
      <c r="D56" s="111"/>
      <c r="E56" s="20">
        <f>C56*D56</f>
        <v>0</v>
      </c>
      <c r="F56" s="21">
        <f>E56/12</f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23"/>
      <c r="B57" s="18" t="s">
        <v>33</v>
      </c>
      <c r="C57" s="19">
        <v>4</v>
      </c>
      <c r="D57" s="111"/>
      <c r="E57" s="20">
        <f>C57*D57</f>
        <v>0</v>
      </c>
      <c r="F57" s="21">
        <f>E57/12</f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23"/>
      <c r="B58" s="18" t="s">
        <v>35</v>
      </c>
      <c r="C58" s="19">
        <v>4</v>
      </c>
      <c r="D58" s="111"/>
      <c r="E58" s="20">
        <f>C58*D58</f>
        <v>0</v>
      </c>
      <c r="F58" s="21">
        <f>E58/12</f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23"/>
      <c r="B59" s="18" t="s">
        <v>36</v>
      </c>
      <c r="C59" s="19">
        <v>1</v>
      </c>
      <c r="D59" s="111"/>
      <c r="E59" s="20">
        <f>C59*D59</f>
        <v>0</v>
      </c>
      <c r="F59" s="21">
        <f>E59/12</f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23"/>
      <c r="B60" s="23" t="s">
        <v>37</v>
      </c>
      <c r="C60" s="24">
        <v>1</v>
      </c>
      <c r="D60" s="111"/>
      <c r="E60" s="20">
        <f>C60*D60</f>
        <v>0</v>
      </c>
      <c r="F60" s="21">
        <f>E60/12</f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23"/>
      <c r="B61" s="124" t="s">
        <v>38</v>
      </c>
      <c r="C61" s="124"/>
      <c r="D61" s="124"/>
      <c r="E61" s="124"/>
      <c r="F61" s="25">
        <f>SUM(F56:F60)</f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23"/>
      <c r="B62" s="124" t="s">
        <v>40</v>
      </c>
      <c r="C62" s="124"/>
      <c r="D62" s="124"/>
      <c r="E62" s="124"/>
      <c r="F62" s="12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23"/>
      <c r="B63" s="18" t="s">
        <v>62</v>
      </c>
      <c r="C63" s="19">
        <v>2</v>
      </c>
      <c r="D63" s="111"/>
      <c r="E63" s="20">
        <f t="shared" ref="E63:E71" si="8">C63*D63</f>
        <v>0</v>
      </c>
      <c r="F63" s="21">
        <f t="shared" ref="F63:F71" si="9">E63/12</f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23"/>
      <c r="B64" s="18" t="s">
        <v>63</v>
      </c>
      <c r="C64" s="19">
        <v>1</v>
      </c>
      <c r="D64" s="111"/>
      <c r="E64" s="20">
        <f t="shared" si="8"/>
        <v>0</v>
      </c>
      <c r="F64" s="21">
        <f t="shared" si="9"/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23"/>
      <c r="B65" s="18" t="s">
        <v>43</v>
      </c>
      <c r="C65" s="19">
        <v>1</v>
      </c>
      <c r="D65" s="111"/>
      <c r="E65" s="20">
        <f t="shared" si="8"/>
        <v>0</v>
      </c>
      <c r="F65" s="21">
        <f t="shared" si="9"/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23"/>
      <c r="B66" s="18" t="s">
        <v>64</v>
      </c>
      <c r="C66" s="19">
        <v>1</v>
      </c>
      <c r="D66" s="111"/>
      <c r="E66" s="20">
        <f t="shared" si="8"/>
        <v>0</v>
      </c>
      <c r="F66" s="21">
        <f t="shared" si="9"/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23"/>
      <c r="B67" s="18" t="s">
        <v>65</v>
      </c>
      <c r="C67" s="19">
        <v>1</v>
      </c>
      <c r="D67" s="111"/>
      <c r="E67" s="20">
        <f t="shared" si="8"/>
        <v>0</v>
      </c>
      <c r="F67" s="21">
        <f t="shared" si="9"/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23"/>
      <c r="B68" s="18" t="s">
        <v>66</v>
      </c>
      <c r="C68" s="19">
        <v>2</v>
      </c>
      <c r="D68" s="111"/>
      <c r="E68" s="20">
        <f t="shared" si="8"/>
        <v>0</v>
      </c>
      <c r="F68" s="21">
        <f t="shared" si="9"/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23"/>
      <c r="B69" s="18" t="s">
        <v>67</v>
      </c>
      <c r="C69" s="19">
        <v>4</v>
      </c>
      <c r="D69" s="111"/>
      <c r="E69" s="20">
        <f t="shared" si="8"/>
        <v>0</v>
      </c>
      <c r="F69" s="21">
        <f t="shared" si="9"/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23"/>
      <c r="B70" s="18" t="s">
        <v>68</v>
      </c>
      <c r="C70" s="19">
        <v>4</v>
      </c>
      <c r="D70" s="111"/>
      <c r="E70" s="20">
        <f t="shared" si="8"/>
        <v>0</v>
      </c>
      <c r="F70" s="21">
        <f t="shared" si="9"/>
        <v>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23"/>
      <c r="B71" s="18" t="s">
        <v>69</v>
      </c>
      <c r="C71" s="19">
        <v>6</v>
      </c>
      <c r="D71" s="111"/>
      <c r="E71" s="20">
        <f t="shared" si="8"/>
        <v>0</v>
      </c>
      <c r="F71" s="21">
        <f t="shared" si="9"/>
        <v>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23"/>
      <c r="B72" s="125" t="s">
        <v>38</v>
      </c>
      <c r="C72" s="125"/>
      <c r="D72" s="125"/>
      <c r="E72" s="125"/>
      <c r="F72" s="28">
        <f>SUM(F63:F71)</f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26"/>
      <c r="B73" s="126"/>
      <c r="C73" s="126"/>
      <c r="D73" s="126"/>
      <c r="E73" s="126"/>
      <c r="F73" s="12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23" t="s">
        <v>70</v>
      </c>
      <c r="B74" s="124" t="s">
        <v>31</v>
      </c>
      <c r="C74" s="124"/>
      <c r="D74" s="124"/>
      <c r="E74" s="124"/>
      <c r="F74" s="12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23"/>
      <c r="B75" s="18" t="s">
        <v>32</v>
      </c>
      <c r="C75" s="19">
        <v>4</v>
      </c>
      <c r="D75" s="111"/>
      <c r="E75" s="20">
        <f t="shared" ref="E75:E80" si="10">C75*D75</f>
        <v>0</v>
      </c>
      <c r="F75" s="21">
        <f t="shared" ref="F75:F80" si="11">E75/12</f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23"/>
      <c r="B76" s="18" t="s">
        <v>33</v>
      </c>
      <c r="C76" s="19">
        <v>4</v>
      </c>
      <c r="D76" s="111"/>
      <c r="E76" s="20">
        <f t="shared" si="10"/>
        <v>0</v>
      </c>
      <c r="F76" s="21">
        <f t="shared" si="11"/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23"/>
      <c r="B77" s="18" t="s">
        <v>34</v>
      </c>
      <c r="C77" s="19">
        <v>2</v>
      </c>
      <c r="D77" s="111"/>
      <c r="E77" s="20">
        <f t="shared" si="10"/>
        <v>0</v>
      </c>
      <c r="F77" s="21">
        <f t="shared" si="11"/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23"/>
      <c r="B78" s="18" t="s">
        <v>35</v>
      </c>
      <c r="C78" s="19">
        <v>4</v>
      </c>
      <c r="D78" s="111"/>
      <c r="E78" s="20">
        <f t="shared" si="10"/>
        <v>0</v>
      </c>
      <c r="F78" s="21">
        <f t="shared" si="11"/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23"/>
      <c r="B79" s="18" t="s">
        <v>36</v>
      </c>
      <c r="C79" s="19">
        <v>1</v>
      </c>
      <c r="D79" s="111"/>
      <c r="E79" s="20">
        <f t="shared" si="10"/>
        <v>0</v>
      </c>
      <c r="F79" s="21">
        <f t="shared" si="11"/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23"/>
      <c r="B80" s="23" t="s">
        <v>37</v>
      </c>
      <c r="C80" s="24">
        <v>1</v>
      </c>
      <c r="D80" s="111"/>
      <c r="E80" s="20">
        <f t="shared" si="10"/>
        <v>0</v>
      </c>
      <c r="F80" s="21">
        <f t="shared" si="11"/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23"/>
      <c r="B81" s="124" t="s">
        <v>38</v>
      </c>
      <c r="C81" s="124"/>
      <c r="D81" s="124"/>
      <c r="E81" s="124"/>
      <c r="F81" s="25">
        <f>SUM(F75:F80)</f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23"/>
      <c r="B82" s="124" t="s">
        <v>40</v>
      </c>
      <c r="C82" s="124"/>
      <c r="D82" s="124"/>
      <c r="E82" s="124"/>
      <c r="F82" s="12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23"/>
      <c r="B83" s="23" t="s">
        <v>62</v>
      </c>
      <c r="C83" s="19">
        <v>2</v>
      </c>
      <c r="D83" s="111"/>
      <c r="E83" s="20">
        <f t="shared" ref="E83:E91" si="12">C83*D83</f>
        <v>0</v>
      </c>
      <c r="F83" s="21">
        <f t="shared" ref="F83:F91" si="13">E83/12</f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23"/>
      <c r="B84" s="23" t="s">
        <v>43</v>
      </c>
      <c r="C84" s="19">
        <v>1</v>
      </c>
      <c r="D84" s="111"/>
      <c r="E84" s="20">
        <f t="shared" si="12"/>
        <v>0</v>
      </c>
      <c r="F84" s="21">
        <f t="shared" si="13"/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23"/>
      <c r="B85" s="23" t="s">
        <v>64</v>
      </c>
      <c r="C85" s="19">
        <v>1</v>
      </c>
      <c r="D85" s="111"/>
      <c r="E85" s="20">
        <f t="shared" si="12"/>
        <v>0</v>
      </c>
      <c r="F85" s="21">
        <f t="shared" si="13"/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23"/>
      <c r="B86" s="23" t="s">
        <v>71</v>
      </c>
      <c r="C86" s="19">
        <v>2</v>
      </c>
      <c r="D86" s="111"/>
      <c r="E86" s="20">
        <f t="shared" si="12"/>
        <v>0</v>
      </c>
      <c r="F86" s="21">
        <f t="shared" si="13"/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23"/>
      <c r="B87" s="23" t="s">
        <v>49</v>
      </c>
      <c r="C87" s="19">
        <v>4</v>
      </c>
      <c r="D87" s="111"/>
      <c r="E87" s="20">
        <f t="shared" si="12"/>
        <v>0</v>
      </c>
      <c r="F87" s="21">
        <f t="shared" si="13"/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23"/>
      <c r="B88" s="18" t="s">
        <v>69</v>
      </c>
      <c r="C88" s="19">
        <v>6</v>
      </c>
      <c r="D88" s="111"/>
      <c r="E88" s="20">
        <f t="shared" si="12"/>
        <v>0</v>
      </c>
      <c r="F88" s="21">
        <f t="shared" si="13"/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23"/>
      <c r="B89" s="18" t="s">
        <v>68</v>
      </c>
      <c r="C89" s="19">
        <v>4</v>
      </c>
      <c r="D89" s="111"/>
      <c r="E89" s="20">
        <f t="shared" si="12"/>
        <v>0</v>
      </c>
      <c r="F89" s="21">
        <f t="shared" si="13"/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23"/>
      <c r="B90" s="23" t="s">
        <v>72</v>
      </c>
      <c r="C90" s="19">
        <v>4</v>
      </c>
      <c r="D90" s="111"/>
      <c r="E90" s="20">
        <f t="shared" si="12"/>
        <v>0</v>
      </c>
      <c r="F90" s="21">
        <f t="shared" si="13"/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23"/>
      <c r="B91" s="23" t="s">
        <v>73</v>
      </c>
      <c r="C91" s="19">
        <v>2</v>
      </c>
      <c r="D91" s="111"/>
      <c r="E91" s="20">
        <f t="shared" si="12"/>
        <v>0</v>
      </c>
      <c r="F91" s="21">
        <f t="shared" si="13"/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23"/>
      <c r="B92" s="125" t="s">
        <v>38</v>
      </c>
      <c r="C92" s="125"/>
      <c r="D92" s="125"/>
      <c r="E92" s="125"/>
      <c r="F92" s="28">
        <f>SUM(F83:F91)</f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26"/>
      <c r="B93" s="126"/>
      <c r="C93" s="126"/>
      <c r="D93" s="126"/>
      <c r="E93" s="126"/>
      <c r="F93" s="12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23" t="s">
        <v>74</v>
      </c>
      <c r="B94" s="124" t="s">
        <v>31</v>
      </c>
      <c r="C94" s="124"/>
      <c r="D94" s="124"/>
      <c r="E94" s="124"/>
      <c r="F94" s="12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23"/>
      <c r="B95" s="18" t="s">
        <v>32</v>
      </c>
      <c r="C95" s="19">
        <v>4</v>
      </c>
      <c r="D95" s="111"/>
      <c r="E95" s="20">
        <f t="shared" ref="E95:E100" si="14">C95*D95</f>
        <v>0</v>
      </c>
      <c r="F95" s="21">
        <f t="shared" ref="F95:F100" si="15">E95/12</f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23"/>
      <c r="B96" s="18" t="s">
        <v>33</v>
      </c>
      <c r="C96" s="19">
        <v>4</v>
      </c>
      <c r="D96" s="111"/>
      <c r="E96" s="20">
        <f t="shared" si="14"/>
        <v>0</v>
      </c>
      <c r="F96" s="21">
        <f t="shared" si="15"/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23"/>
      <c r="B97" s="18" t="s">
        <v>34</v>
      </c>
      <c r="C97" s="19">
        <v>2</v>
      </c>
      <c r="D97" s="111"/>
      <c r="E97" s="20">
        <f t="shared" si="14"/>
        <v>0</v>
      </c>
      <c r="F97" s="21">
        <f t="shared" si="15"/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23"/>
      <c r="B98" s="18" t="s">
        <v>35</v>
      </c>
      <c r="C98" s="19">
        <v>4</v>
      </c>
      <c r="D98" s="111"/>
      <c r="E98" s="20">
        <f t="shared" si="14"/>
        <v>0</v>
      </c>
      <c r="F98" s="21">
        <f t="shared" si="15"/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23"/>
      <c r="B99" s="18" t="s">
        <v>36</v>
      </c>
      <c r="C99" s="19">
        <v>1</v>
      </c>
      <c r="D99" s="111"/>
      <c r="E99" s="20">
        <f t="shared" si="14"/>
        <v>0</v>
      </c>
      <c r="F99" s="21">
        <f t="shared" si="15"/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23"/>
      <c r="B100" s="23" t="s">
        <v>37</v>
      </c>
      <c r="C100" s="24">
        <v>1</v>
      </c>
      <c r="D100" s="111"/>
      <c r="E100" s="20">
        <f t="shared" si="14"/>
        <v>0</v>
      </c>
      <c r="F100" s="21">
        <f t="shared" si="15"/>
        <v>0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23"/>
      <c r="B101" s="124" t="s">
        <v>38</v>
      </c>
      <c r="C101" s="124"/>
      <c r="D101" s="124"/>
      <c r="E101" s="124"/>
      <c r="F101" s="25">
        <f>SUM(F95:F100)</f>
        <v>0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23"/>
      <c r="B102" s="124" t="s">
        <v>40</v>
      </c>
      <c r="C102" s="124"/>
      <c r="D102" s="124"/>
      <c r="E102" s="124"/>
      <c r="F102" s="12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23"/>
      <c r="B103" s="23" t="s">
        <v>62</v>
      </c>
      <c r="C103" s="19">
        <v>2</v>
      </c>
      <c r="D103" s="111"/>
      <c r="E103" s="20">
        <f t="shared" ref="E103:E111" si="16">C103*D103</f>
        <v>0</v>
      </c>
      <c r="F103" s="21">
        <f t="shared" ref="F103:F111" si="17">E103/12</f>
        <v>0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23"/>
      <c r="B104" s="23" t="s">
        <v>43</v>
      </c>
      <c r="C104" s="19">
        <v>1</v>
      </c>
      <c r="D104" s="111"/>
      <c r="E104" s="20">
        <f t="shared" si="16"/>
        <v>0</v>
      </c>
      <c r="F104" s="21">
        <f t="shared" si="17"/>
        <v>0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23"/>
      <c r="B105" s="23" t="s">
        <v>64</v>
      </c>
      <c r="C105" s="19">
        <v>1</v>
      </c>
      <c r="D105" s="111"/>
      <c r="E105" s="20">
        <f t="shared" si="16"/>
        <v>0</v>
      </c>
      <c r="F105" s="21">
        <f t="shared" si="17"/>
        <v>0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23"/>
      <c r="B106" s="23" t="s">
        <v>71</v>
      </c>
      <c r="C106" s="19">
        <v>2</v>
      </c>
      <c r="D106" s="111"/>
      <c r="E106" s="20">
        <f t="shared" si="16"/>
        <v>0</v>
      </c>
      <c r="F106" s="21">
        <f t="shared" si="17"/>
        <v>0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23"/>
      <c r="B107" s="23" t="s">
        <v>49</v>
      </c>
      <c r="C107" s="19">
        <v>8</v>
      </c>
      <c r="D107" s="111"/>
      <c r="E107" s="20">
        <f t="shared" si="16"/>
        <v>0</v>
      </c>
      <c r="F107" s="21">
        <f t="shared" si="17"/>
        <v>0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23"/>
      <c r="B108" s="18" t="s">
        <v>69</v>
      </c>
      <c r="C108" s="19">
        <v>6</v>
      </c>
      <c r="D108" s="111"/>
      <c r="E108" s="20">
        <f t="shared" si="16"/>
        <v>0</v>
      </c>
      <c r="F108" s="21">
        <f t="shared" si="17"/>
        <v>0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23"/>
      <c r="B109" s="18" t="s">
        <v>68</v>
      </c>
      <c r="C109" s="19">
        <v>4</v>
      </c>
      <c r="D109" s="111"/>
      <c r="E109" s="20">
        <f t="shared" si="16"/>
        <v>0</v>
      </c>
      <c r="F109" s="21">
        <f t="shared" si="17"/>
        <v>0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23"/>
      <c r="B110" s="23" t="s">
        <v>72</v>
      </c>
      <c r="C110" s="19">
        <v>1</v>
      </c>
      <c r="D110" s="111"/>
      <c r="E110" s="20">
        <f t="shared" si="16"/>
        <v>0</v>
      </c>
      <c r="F110" s="21">
        <f t="shared" si="17"/>
        <v>0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23"/>
      <c r="B111" s="23" t="s">
        <v>67</v>
      </c>
      <c r="C111" s="19">
        <v>4</v>
      </c>
      <c r="D111" s="111"/>
      <c r="E111" s="20">
        <f t="shared" si="16"/>
        <v>0</v>
      </c>
      <c r="F111" s="21">
        <f t="shared" si="17"/>
        <v>0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23"/>
      <c r="B112" s="125" t="s">
        <v>38</v>
      </c>
      <c r="C112" s="125"/>
      <c r="D112" s="125"/>
      <c r="E112" s="125"/>
      <c r="F112" s="28">
        <f>SUM(F103:F111)</f>
        <v>0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26"/>
      <c r="B113" s="126"/>
      <c r="C113" s="126"/>
      <c r="D113" s="126"/>
      <c r="E113" s="126"/>
      <c r="F113" s="12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23" t="s">
        <v>75</v>
      </c>
      <c r="B114" s="124" t="s">
        <v>31</v>
      </c>
      <c r="C114" s="124"/>
      <c r="D114" s="124"/>
      <c r="E114" s="124"/>
      <c r="F114" s="12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23"/>
      <c r="B115" s="18" t="s">
        <v>32</v>
      </c>
      <c r="C115" s="19">
        <v>4</v>
      </c>
      <c r="D115" s="111"/>
      <c r="E115" s="20">
        <f>C115*D115</f>
        <v>0</v>
      </c>
      <c r="F115" s="21">
        <f>E115/12</f>
        <v>0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23"/>
      <c r="B116" s="18" t="s">
        <v>33</v>
      </c>
      <c r="C116" s="19">
        <v>4</v>
      </c>
      <c r="D116" s="111"/>
      <c r="E116" s="20">
        <f>C116*D116</f>
        <v>0</v>
      </c>
      <c r="F116" s="21">
        <f>E116/12</f>
        <v>0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23"/>
      <c r="B117" s="18" t="s">
        <v>35</v>
      </c>
      <c r="C117" s="19">
        <v>4</v>
      </c>
      <c r="D117" s="111"/>
      <c r="E117" s="20">
        <f>C117*D117</f>
        <v>0</v>
      </c>
      <c r="F117" s="21">
        <f>E117/12</f>
        <v>0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23"/>
      <c r="B118" s="18" t="s">
        <v>36</v>
      </c>
      <c r="C118" s="19">
        <v>1</v>
      </c>
      <c r="D118" s="111"/>
      <c r="E118" s="20">
        <f>C118*D118</f>
        <v>0</v>
      </c>
      <c r="F118" s="21">
        <f>E118/12</f>
        <v>0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23"/>
      <c r="B119" s="23" t="s">
        <v>37</v>
      </c>
      <c r="C119" s="24">
        <v>1</v>
      </c>
      <c r="D119" s="111"/>
      <c r="E119" s="20">
        <f>C119*D119</f>
        <v>0</v>
      </c>
      <c r="F119" s="21">
        <f>E119/12</f>
        <v>0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23"/>
      <c r="B120" s="124" t="s">
        <v>38</v>
      </c>
      <c r="C120" s="124"/>
      <c r="D120" s="124"/>
      <c r="E120" s="124"/>
      <c r="F120" s="25">
        <f>SUM(F115:F119)</f>
        <v>0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23"/>
      <c r="B121" s="124" t="s">
        <v>40</v>
      </c>
      <c r="C121" s="124"/>
      <c r="D121" s="124"/>
      <c r="E121" s="124"/>
      <c r="F121" s="12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23"/>
      <c r="B122" s="23" t="s">
        <v>62</v>
      </c>
      <c r="C122" s="19">
        <v>2</v>
      </c>
      <c r="D122" s="111"/>
      <c r="E122" s="20">
        <f t="shared" ref="E122:E129" si="18">C122*D122</f>
        <v>0</v>
      </c>
      <c r="F122" s="21">
        <f t="shared" ref="F122:F129" si="19">E122/12</f>
        <v>0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23"/>
      <c r="B123" s="23" t="s">
        <v>64</v>
      </c>
      <c r="C123" s="19">
        <v>1</v>
      </c>
      <c r="D123" s="111"/>
      <c r="E123" s="20">
        <f t="shared" si="18"/>
        <v>0</v>
      </c>
      <c r="F123" s="21">
        <f t="shared" si="19"/>
        <v>0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23"/>
      <c r="B124" s="23" t="s">
        <v>71</v>
      </c>
      <c r="C124" s="19">
        <v>2</v>
      </c>
      <c r="D124" s="111"/>
      <c r="E124" s="20">
        <f t="shared" si="18"/>
        <v>0</v>
      </c>
      <c r="F124" s="21">
        <f t="shared" si="19"/>
        <v>0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23"/>
      <c r="B125" s="23" t="s">
        <v>49</v>
      </c>
      <c r="C125" s="19">
        <v>8</v>
      </c>
      <c r="D125" s="111"/>
      <c r="E125" s="20">
        <f t="shared" si="18"/>
        <v>0</v>
      </c>
      <c r="F125" s="21">
        <f t="shared" si="19"/>
        <v>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23"/>
      <c r="B126" s="18" t="s">
        <v>69</v>
      </c>
      <c r="C126" s="19">
        <v>6</v>
      </c>
      <c r="D126" s="111"/>
      <c r="E126" s="20">
        <f t="shared" si="18"/>
        <v>0</v>
      </c>
      <c r="F126" s="21">
        <f t="shared" si="19"/>
        <v>0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23"/>
      <c r="B127" s="18" t="s">
        <v>68</v>
      </c>
      <c r="C127" s="19">
        <v>4</v>
      </c>
      <c r="D127" s="111"/>
      <c r="E127" s="20">
        <f t="shared" si="18"/>
        <v>0</v>
      </c>
      <c r="F127" s="21">
        <f t="shared" si="19"/>
        <v>0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23"/>
      <c r="B128" s="23" t="s">
        <v>67</v>
      </c>
      <c r="C128" s="19">
        <v>4</v>
      </c>
      <c r="D128" s="111"/>
      <c r="E128" s="20">
        <f t="shared" si="18"/>
        <v>0</v>
      </c>
      <c r="F128" s="21">
        <f t="shared" si="19"/>
        <v>0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23"/>
      <c r="B129" s="23" t="s">
        <v>65</v>
      </c>
      <c r="C129" s="19">
        <v>1</v>
      </c>
      <c r="D129" s="111"/>
      <c r="E129" s="20">
        <f t="shared" si="18"/>
        <v>0</v>
      </c>
      <c r="F129" s="21">
        <f t="shared" si="19"/>
        <v>0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23"/>
      <c r="B130" s="125" t="s">
        <v>38</v>
      </c>
      <c r="C130" s="125"/>
      <c r="D130" s="125"/>
      <c r="E130" s="125"/>
      <c r="F130" s="28">
        <f>SUM(F122:F129)</f>
        <v>0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26"/>
      <c r="B131" s="126"/>
      <c r="C131" s="126"/>
      <c r="D131" s="126"/>
      <c r="E131" s="126"/>
      <c r="F131" s="12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23" t="s">
        <v>76</v>
      </c>
      <c r="B132" s="124" t="s">
        <v>31</v>
      </c>
      <c r="C132" s="124"/>
      <c r="D132" s="124"/>
      <c r="E132" s="124"/>
      <c r="F132" s="12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23"/>
      <c r="B133" s="18" t="s">
        <v>32</v>
      </c>
      <c r="C133" s="19">
        <v>4</v>
      </c>
      <c r="D133" s="111"/>
      <c r="E133" s="20">
        <f>C133*D133</f>
        <v>0</v>
      </c>
      <c r="F133" s="21">
        <f>E133/12</f>
        <v>0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23"/>
      <c r="B134" s="18" t="s">
        <v>33</v>
      </c>
      <c r="C134" s="19">
        <v>4</v>
      </c>
      <c r="D134" s="111"/>
      <c r="E134" s="20">
        <f>C134*D134</f>
        <v>0</v>
      </c>
      <c r="F134" s="21">
        <f>E134/12</f>
        <v>0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23"/>
      <c r="B135" s="18" t="s">
        <v>35</v>
      </c>
      <c r="C135" s="19">
        <v>4</v>
      </c>
      <c r="D135" s="111"/>
      <c r="E135" s="20">
        <f>C135*D135</f>
        <v>0</v>
      </c>
      <c r="F135" s="21">
        <f>E135/12</f>
        <v>0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23"/>
      <c r="B136" s="18" t="s">
        <v>36</v>
      </c>
      <c r="C136" s="19">
        <v>1</v>
      </c>
      <c r="D136" s="111"/>
      <c r="E136" s="20">
        <f>C136*D136</f>
        <v>0</v>
      </c>
      <c r="F136" s="21">
        <f>E136/12</f>
        <v>0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23"/>
      <c r="B137" s="23" t="s">
        <v>37</v>
      </c>
      <c r="C137" s="24">
        <v>1</v>
      </c>
      <c r="D137" s="111"/>
      <c r="E137" s="20">
        <f>C137*D137</f>
        <v>0</v>
      </c>
      <c r="F137" s="21">
        <f>E137/12</f>
        <v>0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23"/>
      <c r="B138" s="124" t="s">
        <v>38</v>
      </c>
      <c r="C138" s="124"/>
      <c r="D138" s="124"/>
      <c r="E138" s="124"/>
      <c r="F138" s="25">
        <f>SUM(F133:F137)</f>
        <v>0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23"/>
      <c r="B139" s="124" t="s">
        <v>40</v>
      </c>
      <c r="C139" s="124"/>
      <c r="D139" s="124"/>
      <c r="E139" s="124"/>
      <c r="F139" s="12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23"/>
      <c r="B140" s="18" t="s">
        <v>42</v>
      </c>
      <c r="C140" s="19">
        <v>1</v>
      </c>
      <c r="D140" s="111"/>
      <c r="E140" s="20">
        <f t="shared" ref="E140:E156" si="20">C140*D140</f>
        <v>0</v>
      </c>
      <c r="F140" s="21">
        <f t="shared" ref="F140:F156" si="21">E140/12</f>
        <v>0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23"/>
      <c r="B141" s="18" t="s">
        <v>77</v>
      </c>
      <c r="C141" s="19">
        <v>1</v>
      </c>
      <c r="D141" s="111"/>
      <c r="E141" s="20">
        <f t="shared" si="20"/>
        <v>0</v>
      </c>
      <c r="F141" s="21">
        <f t="shared" si="21"/>
        <v>0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5.5" customHeight="1" x14ac:dyDescent="0.2">
      <c r="A142" s="123"/>
      <c r="B142" s="27" t="s">
        <v>44</v>
      </c>
      <c r="C142" s="19">
        <v>2</v>
      </c>
      <c r="D142" s="111"/>
      <c r="E142" s="20">
        <f t="shared" si="20"/>
        <v>0</v>
      </c>
      <c r="F142" s="21">
        <f t="shared" si="21"/>
        <v>0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23"/>
      <c r="B143" s="18" t="s">
        <v>78</v>
      </c>
      <c r="C143" s="19">
        <v>1</v>
      </c>
      <c r="D143" s="111"/>
      <c r="E143" s="20">
        <f t="shared" si="20"/>
        <v>0</v>
      </c>
      <c r="F143" s="21">
        <f t="shared" si="21"/>
        <v>0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23"/>
      <c r="B144" s="18" t="s">
        <v>64</v>
      </c>
      <c r="C144" s="19">
        <v>1</v>
      </c>
      <c r="D144" s="111"/>
      <c r="E144" s="20">
        <f t="shared" si="20"/>
        <v>0</v>
      </c>
      <c r="F144" s="21">
        <f t="shared" si="21"/>
        <v>0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23"/>
      <c r="B145" s="104" t="s">
        <v>49</v>
      </c>
      <c r="C145" s="19">
        <v>6</v>
      </c>
      <c r="D145" s="111"/>
      <c r="E145" s="20">
        <f t="shared" si="20"/>
        <v>0</v>
      </c>
      <c r="F145" s="21">
        <f t="shared" si="21"/>
        <v>0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23"/>
      <c r="B146" s="18" t="s">
        <v>57</v>
      </c>
      <c r="C146" s="19">
        <v>2</v>
      </c>
      <c r="D146" s="111"/>
      <c r="E146" s="20">
        <f t="shared" si="20"/>
        <v>0</v>
      </c>
      <c r="F146" s="21">
        <f t="shared" si="21"/>
        <v>0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23"/>
      <c r="B147" s="18" t="s">
        <v>79</v>
      </c>
      <c r="C147" s="19">
        <v>1</v>
      </c>
      <c r="D147" s="111"/>
      <c r="E147" s="20">
        <f t="shared" si="20"/>
        <v>0</v>
      </c>
      <c r="F147" s="21">
        <f t="shared" si="21"/>
        <v>0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23"/>
      <c r="B148" s="18" t="s">
        <v>80</v>
      </c>
      <c r="C148" s="19">
        <v>2</v>
      </c>
      <c r="D148" s="111"/>
      <c r="E148" s="20">
        <f t="shared" si="20"/>
        <v>0</v>
      </c>
      <c r="F148" s="21">
        <f t="shared" si="21"/>
        <v>0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23"/>
      <c r="B149" s="18" t="s">
        <v>54</v>
      </c>
      <c r="C149" s="19">
        <v>12</v>
      </c>
      <c r="D149" s="111"/>
      <c r="E149" s="20">
        <f t="shared" si="20"/>
        <v>0</v>
      </c>
      <c r="F149" s="21">
        <f t="shared" si="21"/>
        <v>0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23"/>
      <c r="B150" s="18" t="s">
        <v>81</v>
      </c>
      <c r="C150" s="19">
        <v>1</v>
      </c>
      <c r="D150" s="111"/>
      <c r="E150" s="20">
        <f t="shared" si="20"/>
        <v>0</v>
      </c>
      <c r="F150" s="21">
        <f t="shared" si="21"/>
        <v>0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23"/>
      <c r="B151" s="18" t="s">
        <v>82</v>
      </c>
      <c r="C151" s="19">
        <v>2</v>
      </c>
      <c r="D151" s="111"/>
      <c r="E151" s="20">
        <f t="shared" si="20"/>
        <v>0</v>
      </c>
      <c r="F151" s="21">
        <f t="shared" si="21"/>
        <v>0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23"/>
      <c r="B152" s="18" t="s">
        <v>60</v>
      </c>
      <c r="C152" s="19">
        <v>2</v>
      </c>
      <c r="D152" s="111"/>
      <c r="E152" s="20">
        <f t="shared" si="20"/>
        <v>0</v>
      </c>
      <c r="F152" s="21">
        <f t="shared" si="21"/>
        <v>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23"/>
      <c r="B153" s="18" t="s">
        <v>83</v>
      </c>
      <c r="C153" s="19">
        <v>1</v>
      </c>
      <c r="D153" s="111"/>
      <c r="E153" s="20">
        <f t="shared" si="20"/>
        <v>0</v>
      </c>
      <c r="F153" s="21">
        <f t="shared" si="21"/>
        <v>0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23"/>
      <c r="B154" s="104" t="s">
        <v>355</v>
      </c>
      <c r="C154" s="19">
        <v>20</v>
      </c>
      <c r="D154" s="111"/>
      <c r="E154" s="20">
        <f t="shared" si="20"/>
        <v>0</v>
      </c>
      <c r="F154" s="21">
        <f t="shared" si="21"/>
        <v>0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23"/>
      <c r="B155" s="104" t="s">
        <v>359</v>
      </c>
      <c r="C155" s="19">
        <v>1</v>
      </c>
      <c r="D155" s="111"/>
      <c r="E155" s="20">
        <f t="shared" si="20"/>
        <v>0</v>
      </c>
      <c r="F155" s="21">
        <f t="shared" si="21"/>
        <v>0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23"/>
      <c r="B156" s="18" t="s">
        <v>53</v>
      </c>
      <c r="C156" s="19">
        <v>4</v>
      </c>
      <c r="D156" s="111"/>
      <c r="E156" s="20">
        <f t="shared" si="20"/>
        <v>0</v>
      </c>
      <c r="F156" s="21">
        <f t="shared" si="21"/>
        <v>0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23"/>
      <c r="B157" s="125" t="s">
        <v>38</v>
      </c>
      <c r="C157" s="125"/>
      <c r="D157" s="125"/>
      <c r="E157" s="125"/>
      <c r="F157" s="28">
        <f>SUM(F140:F156)</f>
        <v>0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26"/>
      <c r="B158" s="126"/>
      <c r="C158" s="126"/>
      <c r="D158" s="126"/>
      <c r="E158" s="126"/>
      <c r="F158" s="12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23" t="s">
        <v>84</v>
      </c>
      <c r="B159" s="124" t="s">
        <v>31</v>
      </c>
      <c r="C159" s="124"/>
      <c r="D159" s="124"/>
      <c r="E159" s="124"/>
      <c r="F159" s="12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23"/>
      <c r="B160" s="18" t="s">
        <v>32</v>
      </c>
      <c r="C160" s="19">
        <v>4</v>
      </c>
      <c r="D160" s="111"/>
      <c r="E160" s="20">
        <f t="shared" ref="E160:E168" si="22">C160*D160</f>
        <v>0</v>
      </c>
      <c r="F160" s="21">
        <f t="shared" ref="F160:F168" si="23">E160/12</f>
        <v>0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23"/>
      <c r="B161" s="18" t="s">
        <v>33</v>
      </c>
      <c r="C161" s="19">
        <v>4</v>
      </c>
      <c r="D161" s="111"/>
      <c r="E161" s="20">
        <f t="shared" si="22"/>
        <v>0</v>
      </c>
      <c r="F161" s="21">
        <f t="shared" si="23"/>
        <v>0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23"/>
      <c r="B162" s="18" t="s">
        <v>85</v>
      </c>
      <c r="C162" s="19">
        <v>2</v>
      </c>
      <c r="D162" s="111"/>
      <c r="E162" s="20">
        <f t="shared" si="22"/>
        <v>0</v>
      </c>
      <c r="F162" s="21">
        <f t="shared" si="23"/>
        <v>0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23"/>
      <c r="B163" s="18" t="s">
        <v>35</v>
      </c>
      <c r="C163" s="19">
        <v>4</v>
      </c>
      <c r="D163" s="111"/>
      <c r="E163" s="20">
        <f t="shared" si="22"/>
        <v>0</v>
      </c>
      <c r="F163" s="21">
        <f t="shared" si="23"/>
        <v>0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23"/>
      <c r="B164" s="18" t="s">
        <v>36</v>
      </c>
      <c r="C164" s="19">
        <v>1</v>
      </c>
      <c r="D164" s="111"/>
      <c r="E164" s="20">
        <f t="shared" si="22"/>
        <v>0</v>
      </c>
      <c r="F164" s="21">
        <f t="shared" si="23"/>
        <v>0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23"/>
      <c r="B165" s="23" t="s">
        <v>37</v>
      </c>
      <c r="C165" s="24">
        <v>1</v>
      </c>
      <c r="D165" s="111"/>
      <c r="E165" s="20">
        <f t="shared" si="22"/>
        <v>0</v>
      </c>
      <c r="F165" s="21">
        <f t="shared" si="23"/>
        <v>0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23"/>
      <c r="B166" s="23" t="s">
        <v>86</v>
      </c>
      <c r="C166" s="24">
        <v>4</v>
      </c>
      <c r="D166" s="111"/>
      <c r="E166" s="20">
        <f t="shared" si="22"/>
        <v>0</v>
      </c>
      <c r="F166" s="21">
        <f t="shared" si="23"/>
        <v>0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23"/>
      <c r="B167" s="23" t="s">
        <v>87</v>
      </c>
      <c r="C167" s="24">
        <v>4</v>
      </c>
      <c r="D167" s="111"/>
      <c r="E167" s="20">
        <f t="shared" si="22"/>
        <v>0</v>
      </c>
      <c r="F167" s="21">
        <f t="shared" si="23"/>
        <v>0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23"/>
      <c r="B168" s="23" t="s">
        <v>88</v>
      </c>
      <c r="C168" s="24">
        <v>1</v>
      </c>
      <c r="D168" s="111"/>
      <c r="E168" s="20">
        <f t="shared" si="22"/>
        <v>0</v>
      </c>
      <c r="F168" s="21">
        <f t="shared" si="23"/>
        <v>0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23"/>
      <c r="B169" s="124" t="s">
        <v>38</v>
      </c>
      <c r="C169" s="124"/>
      <c r="D169" s="124"/>
      <c r="E169" s="124"/>
      <c r="F169" s="25">
        <f>SUM(F160:F168)</f>
        <v>0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23"/>
      <c r="B170" s="124" t="s">
        <v>40</v>
      </c>
      <c r="C170" s="124"/>
      <c r="D170" s="124"/>
      <c r="E170" s="124"/>
      <c r="F170" s="12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23"/>
      <c r="B171" s="23" t="s">
        <v>81</v>
      </c>
      <c r="C171" s="19">
        <v>1</v>
      </c>
      <c r="D171" s="111"/>
      <c r="E171" s="20">
        <f>C171*D171</f>
        <v>0</v>
      </c>
      <c r="F171" s="21">
        <f>E171/12</f>
        <v>0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23"/>
      <c r="B172" s="23" t="s">
        <v>89</v>
      </c>
      <c r="C172" s="19">
        <v>1</v>
      </c>
      <c r="D172" s="111"/>
      <c r="E172" s="20">
        <f>C172*D172</f>
        <v>0</v>
      </c>
      <c r="F172" s="21">
        <f>E172/12</f>
        <v>0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23"/>
      <c r="B173" s="125" t="s">
        <v>38</v>
      </c>
      <c r="C173" s="125"/>
      <c r="D173" s="125"/>
      <c r="E173" s="125"/>
      <c r="F173" s="28">
        <f>SUM(F171:F172)</f>
        <v>0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26"/>
      <c r="B174" s="126"/>
      <c r="C174" s="126"/>
      <c r="D174" s="126"/>
      <c r="E174" s="126"/>
      <c r="F174" s="12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23" t="s">
        <v>90</v>
      </c>
      <c r="B175" s="124" t="s">
        <v>31</v>
      </c>
      <c r="C175" s="124"/>
      <c r="D175" s="124"/>
      <c r="E175" s="124"/>
      <c r="F175" s="12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23"/>
      <c r="B176" s="18" t="s">
        <v>32</v>
      </c>
      <c r="C176" s="19">
        <v>4</v>
      </c>
      <c r="D176" s="111"/>
      <c r="E176" s="20">
        <f t="shared" ref="E176:E181" si="24">C176*D176</f>
        <v>0</v>
      </c>
      <c r="F176" s="21">
        <f t="shared" ref="F176:F181" si="25">E176/12</f>
        <v>0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23"/>
      <c r="B177" s="18" t="s">
        <v>33</v>
      </c>
      <c r="C177" s="19">
        <v>4</v>
      </c>
      <c r="D177" s="111"/>
      <c r="E177" s="20">
        <f t="shared" si="24"/>
        <v>0</v>
      </c>
      <c r="F177" s="21">
        <f t="shared" si="25"/>
        <v>0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23"/>
      <c r="B178" s="18" t="s">
        <v>34</v>
      </c>
      <c r="C178" s="19">
        <v>2</v>
      </c>
      <c r="D178" s="111"/>
      <c r="E178" s="20">
        <f t="shared" si="24"/>
        <v>0</v>
      </c>
      <c r="F178" s="21">
        <f t="shared" si="25"/>
        <v>0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23"/>
      <c r="B179" s="18" t="s">
        <v>35</v>
      </c>
      <c r="C179" s="19">
        <v>4</v>
      </c>
      <c r="D179" s="111"/>
      <c r="E179" s="20">
        <f t="shared" si="24"/>
        <v>0</v>
      </c>
      <c r="F179" s="21">
        <f t="shared" si="25"/>
        <v>0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23"/>
      <c r="B180" s="18" t="s">
        <v>36</v>
      </c>
      <c r="C180" s="19">
        <v>1</v>
      </c>
      <c r="D180" s="111"/>
      <c r="E180" s="20">
        <f t="shared" si="24"/>
        <v>0</v>
      </c>
      <c r="F180" s="21">
        <f t="shared" si="25"/>
        <v>0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23"/>
      <c r="B181" s="23" t="s">
        <v>37</v>
      </c>
      <c r="C181" s="24">
        <v>1</v>
      </c>
      <c r="D181" s="111"/>
      <c r="E181" s="20">
        <f t="shared" si="24"/>
        <v>0</v>
      </c>
      <c r="F181" s="21">
        <f t="shared" si="25"/>
        <v>0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23"/>
      <c r="B182" s="124" t="s">
        <v>38</v>
      </c>
      <c r="C182" s="124"/>
      <c r="D182" s="124"/>
      <c r="E182" s="124"/>
      <c r="F182" s="25">
        <f>SUM(F176:F181)</f>
        <v>0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26"/>
      <c r="B183" s="126"/>
      <c r="C183" s="126"/>
      <c r="D183" s="126"/>
      <c r="E183" s="126"/>
      <c r="F183" s="12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23" t="s">
        <v>91</v>
      </c>
      <c r="B184" s="124" t="s">
        <v>31</v>
      </c>
      <c r="C184" s="124"/>
      <c r="D184" s="124"/>
      <c r="E184" s="124"/>
      <c r="F184" s="12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23"/>
      <c r="B185" s="18" t="s">
        <v>32</v>
      </c>
      <c r="C185" s="19">
        <v>4</v>
      </c>
      <c r="D185" s="111"/>
      <c r="E185" s="20">
        <f t="shared" ref="E185:E190" si="26">C185*D185</f>
        <v>0</v>
      </c>
      <c r="F185" s="21">
        <f t="shared" ref="F185:F190" si="27">E185/12</f>
        <v>0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23"/>
      <c r="B186" s="18" t="s">
        <v>33</v>
      </c>
      <c r="C186" s="19">
        <v>4</v>
      </c>
      <c r="D186" s="111"/>
      <c r="E186" s="20">
        <f t="shared" si="26"/>
        <v>0</v>
      </c>
      <c r="F186" s="21">
        <f t="shared" si="27"/>
        <v>0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23"/>
      <c r="B187" s="18" t="s">
        <v>34</v>
      </c>
      <c r="C187" s="19">
        <v>2</v>
      </c>
      <c r="D187" s="111"/>
      <c r="E187" s="20">
        <f t="shared" si="26"/>
        <v>0</v>
      </c>
      <c r="F187" s="21">
        <f t="shared" si="27"/>
        <v>0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23"/>
      <c r="B188" s="18" t="s">
        <v>35</v>
      </c>
      <c r="C188" s="19">
        <v>4</v>
      </c>
      <c r="D188" s="111"/>
      <c r="E188" s="20">
        <f t="shared" si="26"/>
        <v>0</v>
      </c>
      <c r="F188" s="21">
        <f t="shared" si="27"/>
        <v>0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23"/>
      <c r="B189" s="18" t="s">
        <v>36</v>
      </c>
      <c r="C189" s="19">
        <v>1</v>
      </c>
      <c r="D189" s="111"/>
      <c r="E189" s="20">
        <f t="shared" si="26"/>
        <v>0</v>
      </c>
      <c r="F189" s="21">
        <f t="shared" si="27"/>
        <v>0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23"/>
      <c r="B190" s="23" t="s">
        <v>37</v>
      </c>
      <c r="C190" s="24">
        <v>1</v>
      </c>
      <c r="D190" s="111"/>
      <c r="E190" s="20">
        <f t="shared" si="26"/>
        <v>0</v>
      </c>
      <c r="F190" s="21">
        <f t="shared" si="27"/>
        <v>0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23"/>
      <c r="B191" s="124" t="s">
        <v>38</v>
      </c>
      <c r="C191" s="124"/>
      <c r="D191" s="124"/>
      <c r="E191" s="124"/>
      <c r="F191" s="25">
        <f>SUM(F185:F190)</f>
        <v>0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26"/>
      <c r="B192" s="126"/>
      <c r="C192" s="126"/>
      <c r="D192" s="126"/>
      <c r="E192" s="126"/>
      <c r="F192" s="12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23" t="s">
        <v>92</v>
      </c>
      <c r="B193" s="124" t="s">
        <v>31</v>
      </c>
      <c r="C193" s="124"/>
      <c r="D193" s="124"/>
      <c r="E193" s="124"/>
      <c r="F193" s="12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23"/>
      <c r="B194" s="18" t="s">
        <v>32</v>
      </c>
      <c r="C194" s="19">
        <v>4</v>
      </c>
      <c r="D194" s="111"/>
      <c r="E194" s="20">
        <f t="shared" ref="E194:E199" si="28">C194*D194</f>
        <v>0</v>
      </c>
      <c r="F194" s="21">
        <f t="shared" ref="F194:F199" si="29">E194/12</f>
        <v>0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23"/>
      <c r="B195" s="18" t="s">
        <v>33</v>
      </c>
      <c r="C195" s="19">
        <v>4</v>
      </c>
      <c r="D195" s="111"/>
      <c r="E195" s="20">
        <f t="shared" si="28"/>
        <v>0</v>
      </c>
      <c r="F195" s="21">
        <f t="shared" si="29"/>
        <v>0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23"/>
      <c r="B196" s="18" t="s">
        <v>34</v>
      </c>
      <c r="C196" s="19">
        <v>2</v>
      </c>
      <c r="D196" s="111"/>
      <c r="E196" s="20">
        <f t="shared" si="28"/>
        <v>0</v>
      </c>
      <c r="F196" s="21">
        <f t="shared" si="29"/>
        <v>0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23"/>
      <c r="B197" s="18" t="s">
        <v>35</v>
      </c>
      <c r="C197" s="19">
        <v>4</v>
      </c>
      <c r="D197" s="111"/>
      <c r="E197" s="20">
        <f t="shared" si="28"/>
        <v>0</v>
      </c>
      <c r="F197" s="21">
        <f t="shared" si="29"/>
        <v>0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23"/>
      <c r="B198" s="18" t="s">
        <v>36</v>
      </c>
      <c r="C198" s="19">
        <v>1</v>
      </c>
      <c r="D198" s="111"/>
      <c r="E198" s="20">
        <f t="shared" si="28"/>
        <v>0</v>
      </c>
      <c r="F198" s="21">
        <f t="shared" si="29"/>
        <v>0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23"/>
      <c r="B199" s="23" t="s">
        <v>37</v>
      </c>
      <c r="C199" s="24">
        <v>1</v>
      </c>
      <c r="D199" s="111"/>
      <c r="E199" s="20">
        <f t="shared" si="28"/>
        <v>0</v>
      </c>
      <c r="F199" s="21">
        <f t="shared" si="29"/>
        <v>0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23"/>
      <c r="B200" s="124" t="s">
        <v>38</v>
      </c>
      <c r="C200" s="124"/>
      <c r="D200" s="124"/>
      <c r="E200" s="124"/>
      <c r="F200" s="25">
        <f>SUM(F194:F199)</f>
        <v>0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23"/>
      <c r="B201" s="124" t="s">
        <v>40</v>
      </c>
      <c r="C201" s="124"/>
      <c r="D201" s="124"/>
      <c r="E201" s="124"/>
      <c r="F201" s="12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23"/>
      <c r="B202" s="18" t="s">
        <v>93</v>
      </c>
      <c r="C202" s="19">
        <v>2</v>
      </c>
      <c r="D202" s="111"/>
      <c r="E202" s="20">
        <f t="shared" ref="E202:E208" si="30">C202*D202</f>
        <v>0</v>
      </c>
      <c r="F202" s="21">
        <f t="shared" ref="F202:F208" si="31">E202/12</f>
        <v>0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23"/>
      <c r="B203" s="18" t="s">
        <v>94</v>
      </c>
      <c r="C203" s="19">
        <v>1</v>
      </c>
      <c r="D203" s="111"/>
      <c r="E203" s="20">
        <f t="shared" si="30"/>
        <v>0</v>
      </c>
      <c r="F203" s="21">
        <f t="shared" si="31"/>
        <v>0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23"/>
      <c r="B204" s="18" t="s">
        <v>78</v>
      </c>
      <c r="C204" s="19">
        <v>1</v>
      </c>
      <c r="D204" s="111"/>
      <c r="E204" s="20">
        <f t="shared" si="30"/>
        <v>0</v>
      </c>
      <c r="F204" s="21">
        <f t="shared" si="31"/>
        <v>0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23"/>
      <c r="B205" s="18" t="s">
        <v>95</v>
      </c>
      <c r="C205" s="19">
        <v>1</v>
      </c>
      <c r="D205" s="111"/>
      <c r="E205" s="20">
        <f t="shared" si="30"/>
        <v>0</v>
      </c>
      <c r="F205" s="21">
        <f t="shared" si="31"/>
        <v>0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23"/>
      <c r="B206" s="18" t="s">
        <v>43</v>
      </c>
      <c r="C206" s="19">
        <v>2</v>
      </c>
      <c r="D206" s="111"/>
      <c r="E206" s="20">
        <f t="shared" si="30"/>
        <v>0</v>
      </c>
      <c r="F206" s="21">
        <f t="shared" si="31"/>
        <v>0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23"/>
      <c r="B207" s="18" t="s">
        <v>96</v>
      </c>
      <c r="C207" s="19">
        <v>4</v>
      </c>
      <c r="D207" s="111"/>
      <c r="E207" s="20">
        <f t="shared" si="30"/>
        <v>0</v>
      </c>
      <c r="F207" s="21">
        <f t="shared" si="31"/>
        <v>0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23"/>
      <c r="B208" s="18" t="s">
        <v>97</v>
      </c>
      <c r="C208" s="19">
        <v>8</v>
      </c>
      <c r="D208" s="111"/>
      <c r="E208" s="20">
        <f t="shared" si="30"/>
        <v>0</v>
      </c>
      <c r="F208" s="21">
        <f t="shared" si="31"/>
        <v>0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23"/>
      <c r="B209" s="125" t="s">
        <v>38</v>
      </c>
      <c r="C209" s="125"/>
      <c r="D209" s="125"/>
      <c r="E209" s="125"/>
      <c r="F209" s="28">
        <f>SUM(F202:F208)</f>
        <v>0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26"/>
      <c r="B210" s="126"/>
      <c r="C210" s="126"/>
      <c r="D210" s="126"/>
      <c r="E210" s="126"/>
      <c r="F210" s="12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23" t="s">
        <v>98</v>
      </c>
      <c r="B211" s="124" t="s">
        <v>31</v>
      </c>
      <c r="C211" s="124"/>
      <c r="D211" s="124"/>
      <c r="E211" s="124"/>
      <c r="F211" s="12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23"/>
      <c r="B212" s="18" t="s">
        <v>32</v>
      </c>
      <c r="C212" s="19">
        <v>4</v>
      </c>
      <c r="D212" s="111"/>
      <c r="E212" s="20">
        <f t="shared" ref="E212:E217" si="32">C212*D212</f>
        <v>0</v>
      </c>
      <c r="F212" s="21">
        <f t="shared" ref="F212:F217" si="33">E212/12</f>
        <v>0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23"/>
      <c r="B213" s="18" t="s">
        <v>33</v>
      </c>
      <c r="C213" s="19">
        <v>4</v>
      </c>
      <c r="D213" s="111"/>
      <c r="E213" s="20">
        <f t="shared" si="32"/>
        <v>0</v>
      </c>
      <c r="F213" s="21">
        <f t="shared" si="33"/>
        <v>0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23"/>
      <c r="B214" s="18" t="s">
        <v>34</v>
      </c>
      <c r="C214" s="19">
        <v>2</v>
      </c>
      <c r="D214" s="111"/>
      <c r="E214" s="20">
        <f t="shared" si="32"/>
        <v>0</v>
      </c>
      <c r="F214" s="21">
        <f t="shared" si="33"/>
        <v>0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23"/>
      <c r="B215" s="18" t="s">
        <v>35</v>
      </c>
      <c r="C215" s="19">
        <v>4</v>
      </c>
      <c r="D215" s="111"/>
      <c r="E215" s="20">
        <f t="shared" si="32"/>
        <v>0</v>
      </c>
      <c r="F215" s="21">
        <f t="shared" si="33"/>
        <v>0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23"/>
      <c r="B216" s="18" t="s">
        <v>36</v>
      </c>
      <c r="C216" s="19">
        <v>1</v>
      </c>
      <c r="D216" s="111"/>
      <c r="E216" s="20">
        <f t="shared" si="32"/>
        <v>0</v>
      </c>
      <c r="F216" s="21">
        <f t="shared" si="33"/>
        <v>0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23"/>
      <c r="B217" s="23" t="s">
        <v>37</v>
      </c>
      <c r="C217" s="24">
        <v>1</v>
      </c>
      <c r="D217" s="111"/>
      <c r="E217" s="20">
        <f t="shared" si="32"/>
        <v>0</v>
      </c>
      <c r="F217" s="21">
        <f t="shared" si="33"/>
        <v>0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23"/>
      <c r="B218" s="124" t="s">
        <v>38</v>
      </c>
      <c r="C218" s="124"/>
      <c r="D218" s="124"/>
      <c r="E218" s="124"/>
      <c r="F218" s="25">
        <f>SUM(F212:F217)</f>
        <v>0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23"/>
      <c r="B219" s="124" t="s">
        <v>40</v>
      </c>
      <c r="C219" s="124"/>
      <c r="D219" s="124"/>
      <c r="E219" s="124"/>
      <c r="F219" s="12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23"/>
      <c r="B220" s="18" t="s">
        <v>93</v>
      </c>
      <c r="C220" s="19">
        <v>2</v>
      </c>
      <c r="D220" s="111"/>
      <c r="E220" s="20">
        <f t="shared" ref="E220:E226" si="34">C220*D220</f>
        <v>0</v>
      </c>
      <c r="F220" s="21">
        <f t="shared" ref="F220:F226" si="35">E220/12</f>
        <v>0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23"/>
      <c r="B221" s="18" t="s">
        <v>94</v>
      </c>
      <c r="C221" s="19">
        <v>1</v>
      </c>
      <c r="D221" s="111"/>
      <c r="E221" s="20">
        <f t="shared" si="34"/>
        <v>0</v>
      </c>
      <c r="F221" s="21">
        <f t="shared" si="35"/>
        <v>0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23"/>
      <c r="B222" s="18" t="s">
        <v>78</v>
      </c>
      <c r="C222" s="19">
        <v>1</v>
      </c>
      <c r="D222" s="111"/>
      <c r="E222" s="20">
        <f t="shared" si="34"/>
        <v>0</v>
      </c>
      <c r="F222" s="21">
        <f t="shared" si="35"/>
        <v>0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23"/>
      <c r="B223" s="18" t="s">
        <v>95</v>
      </c>
      <c r="C223" s="19">
        <v>1</v>
      </c>
      <c r="D223" s="111"/>
      <c r="E223" s="20">
        <f t="shared" si="34"/>
        <v>0</v>
      </c>
      <c r="F223" s="21">
        <f t="shared" si="35"/>
        <v>0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23"/>
      <c r="B224" s="18" t="s">
        <v>43</v>
      </c>
      <c r="C224" s="19">
        <v>2</v>
      </c>
      <c r="D224" s="111"/>
      <c r="E224" s="20">
        <f t="shared" si="34"/>
        <v>0</v>
      </c>
      <c r="F224" s="21">
        <f t="shared" si="35"/>
        <v>0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23"/>
      <c r="B225" s="18" t="s">
        <v>96</v>
      </c>
      <c r="C225" s="19">
        <v>4</v>
      </c>
      <c r="D225" s="111"/>
      <c r="E225" s="20">
        <f t="shared" si="34"/>
        <v>0</v>
      </c>
      <c r="F225" s="21">
        <f t="shared" si="35"/>
        <v>0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23"/>
      <c r="B226" s="18" t="s">
        <v>97</v>
      </c>
      <c r="C226" s="19">
        <v>8</v>
      </c>
      <c r="D226" s="111"/>
      <c r="E226" s="20">
        <f t="shared" si="34"/>
        <v>0</v>
      </c>
      <c r="F226" s="21">
        <f t="shared" si="35"/>
        <v>0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23"/>
      <c r="B227" s="125" t="s">
        <v>38</v>
      </c>
      <c r="C227" s="125"/>
      <c r="D227" s="125"/>
      <c r="E227" s="125"/>
      <c r="F227" s="28">
        <f>SUM(F220:F226)</f>
        <v>0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26"/>
      <c r="B228" s="126"/>
      <c r="C228" s="126"/>
      <c r="D228" s="126"/>
      <c r="E228" s="126"/>
      <c r="F228" s="12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23" t="s">
        <v>99</v>
      </c>
      <c r="B229" s="124" t="s">
        <v>31</v>
      </c>
      <c r="C229" s="124"/>
      <c r="D229" s="124"/>
      <c r="E229" s="124"/>
      <c r="F229" s="12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23"/>
      <c r="B230" s="18" t="s">
        <v>32</v>
      </c>
      <c r="C230" s="19">
        <v>4</v>
      </c>
      <c r="D230" s="111"/>
      <c r="E230" s="20">
        <f t="shared" ref="E230:E235" si="36">C230*D230</f>
        <v>0</v>
      </c>
      <c r="F230" s="21">
        <f t="shared" ref="F230:F235" si="37">E230/12</f>
        <v>0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23"/>
      <c r="B231" s="18" t="s">
        <v>33</v>
      </c>
      <c r="C231" s="19">
        <v>4</v>
      </c>
      <c r="D231" s="111"/>
      <c r="E231" s="20">
        <f t="shared" si="36"/>
        <v>0</v>
      </c>
      <c r="F231" s="21">
        <f t="shared" si="37"/>
        <v>0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23"/>
      <c r="B232" s="18" t="s">
        <v>34</v>
      </c>
      <c r="C232" s="19">
        <v>2</v>
      </c>
      <c r="D232" s="111"/>
      <c r="E232" s="20">
        <f t="shared" si="36"/>
        <v>0</v>
      </c>
      <c r="F232" s="21">
        <f t="shared" si="37"/>
        <v>0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23"/>
      <c r="B233" s="18" t="s">
        <v>35</v>
      </c>
      <c r="C233" s="19">
        <v>4</v>
      </c>
      <c r="D233" s="111"/>
      <c r="E233" s="20">
        <f t="shared" si="36"/>
        <v>0</v>
      </c>
      <c r="F233" s="21">
        <f t="shared" si="37"/>
        <v>0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23"/>
      <c r="B234" s="18" t="s">
        <v>36</v>
      </c>
      <c r="C234" s="19">
        <v>1</v>
      </c>
      <c r="D234" s="111"/>
      <c r="E234" s="20">
        <f t="shared" si="36"/>
        <v>0</v>
      </c>
      <c r="F234" s="21">
        <f t="shared" si="37"/>
        <v>0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23"/>
      <c r="B235" s="23" t="s">
        <v>37</v>
      </c>
      <c r="C235" s="24">
        <v>1</v>
      </c>
      <c r="D235" s="111"/>
      <c r="E235" s="20">
        <f t="shared" si="36"/>
        <v>0</v>
      </c>
      <c r="F235" s="21">
        <f t="shared" si="37"/>
        <v>0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23"/>
      <c r="B236" s="124" t="s">
        <v>38</v>
      </c>
      <c r="C236" s="124"/>
      <c r="D236" s="124"/>
      <c r="E236" s="124"/>
      <c r="F236" s="25">
        <f>SUM(F230:F235)</f>
        <v>0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23"/>
      <c r="B237" s="124" t="s">
        <v>40</v>
      </c>
      <c r="C237" s="124"/>
      <c r="D237" s="124"/>
      <c r="E237" s="124"/>
      <c r="F237" s="12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23"/>
      <c r="B238" s="18" t="s">
        <v>100</v>
      </c>
      <c r="C238" s="19">
        <v>1</v>
      </c>
      <c r="D238" s="111"/>
      <c r="E238" s="20">
        <f t="shared" ref="E238:E243" si="38">C238*D238</f>
        <v>0</v>
      </c>
      <c r="F238" s="21">
        <f t="shared" ref="F238:F243" si="39">E238/12</f>
        <v>0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23"/>
      <c r="B239" s="18" t="s">
        <v>101</v>
      </c>
      <c r="C239" s="19">
        <v>1</v>
      </c>
      <c r="D239" s="111"/>
      <c r="E239" s="20">
        <f t="shared" si="38"/>
        <v>0</v>
      </c>
      <c r="F239" s="21">
        <f t="shared" si="39"/>
        <v>0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23"/>
      <c r="B240" s="18" t="s">
        <v>102</v>
      </c>
      <c r="C240" s="19">
        <v>2</v>
      </c>
      <c r="D240" s="111"/>
      <c r="E240" s="20">
        <f t="shared" si="38"/>
        <v>0</v>
      </c>
      <c r="F240" s="21">
        <f t="shared" si="39"/>
        <v>0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23"/>
      <c r="B241" s="18" t="s">
        <v>54</v>
      </c>
      <c r="C241" s="19">
        <v>12</v>
      </c>
      <c r="D241" s="111"/>
      <c r="E241" s="20">
        <f t="shared" si="38"/>
        <v>0</v>
      </c>
      <c r="F241" s="21">
        <f t="shared" si="39"/>
        <v>0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23"/>
      <c r="B242" s="18" t="s">
        <v>103</v>
      </c>
      <c r="C242" s="19">
        <v>1</v>
      </c>
      <c r="D242" s="111"/>
      <c r="E242" s="20">
        <f t="shared" si="38"/>
        <v>0</v>
      </c>
      <c r="F242" s="21">
        <f t="shared" si="39"/>
        <v>0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23"/>
      <c r="B243" s="18" t="s">
        <v>104</v>
      </c>
      <c r="C243" s="19">
        <v>1</v>
      </c>
      <c r="D243" s="111"/>
      <c r="E243" s="20">
        <f t="shared" si="38"/>
        <v>0</v>
      </c>
      <c r="F243" s="21">
        <f t="shared" si="39"/>
        <v>0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23"/>
      <c r="B244" s="125" t="s">
        <v>38</v>
      </c>
      <c r="C244" s="125"/>
      <c r="D244" s="125"/>
      <c r="E244" s="125"/>
      <c r="F244" s="28">
        <f>SUM(F238:F243)</f>
        <v>0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26"/>
      <c r="B245" s="126"/>
      <c r="C245" s="126"/>
      <c r="D245" s="126"/>
      <c r="E245" s="126"/>
      <c r="F245" s="12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23" t="s">
        <v>105</v>
      </c>
      <c r="B246" s="124" t="s">
        <v>106</v>
      </c>
      <c r="C246" s="124"/>
      <c r="D246" s="124"/>
      <c r="E246" s="124"/>
      <c r="F246" s="12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23"/>
      <c r="B247" s="18" t="s">
        <v>32</v>
      </c>
      <c r="C247" s="19">
        <v>4</v>
      </c>
      <c r="D247" s="111"/>
      <c r="E247" s="20">
        <f t="shared" ref="E247:E253" si="40">C247*D247</f>
        <v>0</v>
      </c>
      <c r="F247" s="21">
        <f t="shared" ref="F247:F253" si="41">E247/12</f>
        <v>0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23"/>
      <c r="B248" s="18" t="s">
        <v>33</v>
      </c>
      <c r="C248" s="19">
        <v>4</v>
      </c>
      <c r="D248" s="111"/>
      <c r="E248" s="20">
        <f t="shared" si="40"/>
        <v>0</v>
      </c>
      <c r="F248" s="21">
        <f t="shared" si="41"/>
        <v>0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23"/>
      <c r="B249" s="18" t="s">
        <v>34</v>
      </c>
      <c r="C249" s="19">
        <v>2</v>
      </c>
      <c r="D249" s="111"/>
      <c r="E249" s="20">
        <f t="shared" si="40"/>
        <v>0</v>
      </c>
      <c r="F249" s="21">
        <f t="shared" si="41"/>
        <v>0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23"/>
      <c r="B250" s="18" t="s">
        <v>35</v>
      </c>
      <c r="C250" s="19">
        <v>4</v>
      </c>
      <c r="D250" s="111"/>
      <c r="E250" s="20">
        <f t="shared" si="40"/>
        <v>0</v>
      </c>
      <c r="F250" s="21">
        <f t="shared" si="41"/>
        <v>0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23"/>
      <c r="B251" s="18" t="s">
        <v>36</v>
      </c>
      <c r="C251" s="19">
        <v>1</v>
      </c>
      <c r="D251" s="111"/>
      <c r="E251" s="20">
        <f t="shared" si="40"/>
        <v>0</v>
      </c>
      <c r="F251" s="21">
        <f t="shared" si="41"/>
        <v>0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23"/>
      <c r="B252" s="23" t="s">
        <v>37</v>
      </c>
      <c r="C252" s="24">
        <v>1</v>
      </c>
      <c r="D252" s="111"/>
      <c r="E252" s="20">
        <f t="shared" si="40"/>
        <v>0</v>
      </c>
      <c r="F252" s="21">
        <f t="shared" si="41"/>
        <v>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23"/>
      <c r="B253" s="18" t="s">
        <v>107</v>
      </c>
      <c r="C253" s="24">
        <v>1</v>
      </c>
      <c r="D253" s="111"/>
      <c r="E253" s="20">
        <f t="shared" si="40"/>
        <v>0</v>
      </c>
      <c r="F253" s="21">
        <f t="shared" si="41"/>
        <v>0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23"/>
      <c r="B254" s="124" t="s">
        <v>38</v>
      </c>
      <c r="C254" s="124"/>
      <c r="D254" s="124"/>
      <c r="E254" s="124"/>
      <c r="F254" s="25">
        <f>SUM(F247:F253)</f>
        <v>0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23"/>
      <c r="B255" s="124" t="s">
        <v>40</v>
      </c>
      <c r="C255" s="124"/>
      <c r="D255" s="124"/>
      <c r="E255" s="124"/>
      <c r="F255" s="12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23"/>
      <c r="B256" s="23" t="s">
        <v>108</v>
      </c>
      <c r="C256" s="19">
        <v>1</v>
      </c>
      <c r="D256" s="111"/>
      <c r="E256" s="20">
        <f>C256*D256</f>
        <v>0</v>
      </c>
      <c r="F256" s="21">
        <f>E256/12</f>
        <v>0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23"/>
      <c r="B257" s="23" t="s">
        <v>109</v>
      </c>
      <c r="C257" s="19">
        <v>1</v>
      </c>
      <c r="D257" s="111"/>
      <c r="E257" s="20">
        <f>C257*D257</f>
        <v>0</v>
      </c>
      <c r="F257" s="21">
        <f>E257/12</f>
        <v>0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23"/>
      <c r="B258" s="125" t="s">
        <v>38</v>
      </c>
      <c r="C258" s="125"/>
      <c r="D258" s="125"/>
      <c r="E258" s="125"/>
      <c r="F258" s="28">
        <f>SUM(F256:F257)</f>
        <v>0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26"/>
      <c r="B259" s="126"/>
      <c r="C259" s="126"/>
      <c r="D259" s="126"/>
      <c r="E259" s="126"/>
      <c r="F259" s="12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23" t="s">
        <v>110</v>
      </c>
      <c r="B260" s="124" t="s">
        <v>31</v>
      </c>
      <c r="C260" s="124"/>
      <c r="D260" s="124"/>
      <c r="E260" s="124"/>
      <c r="F260" s="12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23"/>
      <c r="B261" s="18" t="s">
        <v>32</v>
      </c>
      <c r="C261" s="19">
        <v>4</v>
      </c>
      <c r="D261" s="111"/>
      <c r="E261" s="20">
        <f t="shared" ref="E261:E266" si="42">C261*D261</f>
        <v>0</v>
      </c>
      <c r="F261" s="21">
        <f t="shared" ref="F261:F266" si="43">E261/12</f>
        <v>0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23"/>
      <c r="B262" s="18" t="s">
        <v>33</v>
      </c>
      <c r="C262" s="19">
        <v>4</v>
      </c>
      <c r="D262" s="111"/>
      <c r="E262" s="20">
        <f t="shared" si="42"/>
        <v>0</v>
      </c>
      <c r="F262" s="21">
        <f t="shared" si="43"/>
        <v>0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23"/>
      <c r="B263" s="18" t="s">
        <v>34</v>
      </c>
      <c r="C263" s="19">
        <v>2</v>
      </c>
      <c r="D263" s="111"/>
      <c r="E263" s="20">
        <f t="shared" si="42"/>
        <v>0</v>
      </c>
      <c r="F263" s="21">
        <f t="shared" si="43"/>
        <v>0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23"/>
      <c r="B264" s="18" t="s">
        <v>35</v>
      </c>
      <c r="C264" s="19">
        <v>4</v>
      </c>
      <c r="D264" s="111"/>
      <c r="E264" s="20">
        <f t="shared" si="42"/>
        <v>0</v>
      </c>
      <c r="F264" s="21">
        <f t="shared" si="43"/>
        <v>0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23"/>
      <c r="B265" s="18" t="s">
        <v>36</v>
      </c>
      <c r="C265" s="19">
        <v>1</v>
      </c>
      <c r="D265" s="111"/>
      <c r="E265" s="20">
        <f t="shared" si="42"/>
        <v>0</v>
      </c>
      <c r="F265" s="21">
        <f t="shared" si="43"/>
        <v>0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23"/>
      <c r="B266" s="23" t="s">
        <v>37</v>
      </c>
      <c r="C266" s="24">
        <v>1</v>
      </c>
      <c r="D266" s="111"/>
      <c r="E266" s="20">
        <f t="shared" si="42"/>
        <v>0</v>
      </c>
      <c r="F266" s="21">
        <f t="shared" si="43"/>
        <v>0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23"/>
      <c r="B267" s="124" t="s">
        <v>38</v>
      </c>
      <c r="C267" s="124"/>
      <c r="D267" s="124"/>
      <c r="E267" s="124"/>
      <c r="F267" s="25">
        <f>SUM(F261:F266)</f>
        <v>0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23"/>
      <c r="B268" s="124" t="s">
        <v>40</v>
      </c>
      <c r="C268" s="124"/>
      <c r="D268" s="124"/>
      <c r="E268" s="124"/>
      <c r="F268" s="12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23"/>
      <c r="B269" s="23" t="s">
        <v>108</v>
      </c>
      <c r="C269" s="19">
        <v>1</v>
      </c>
      <c r="D269" s="111"/>
      <c r="E269" s="20">
        <f>C269*D269</f>
        <v>0</v>
      </c>
      <c r="F269" s="21">
        <f>E269/12</f>
        <v>0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23"/>
      <c r="B270" s="23" t="s">
        <v>109</v>
      </c>
      <c r="C270" s="19">
        <v>1</v>
      </c>
      <c r="D270" s="111"/>
      <c r="E270" s="20">
        <f>C270*D270</f>
        <v>0</v>
      </c>
      <c r="F270" s="21">
        <f>E270/12</f>
        <v>0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23"/>
      <c r="B271" s="125" t="s">
        <v>38</v>
      </c>
      <c r="C271" s="125"/>
      <c r="D271" s="125"/>
      <c r="E271" s="125"/>
      <c r="F271" s="28">
        <f>SUM(F269:F270)</f>
        <v>0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26"/>
      <c r="B272" s="126"/>
      <c r="C272" s="126"/>
      <c r="D272" s="126"/>
      <c r="E272" s="126"/>
      <c r="F272" s="12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23" t="s">
        <v>111</v>
      </c>
      <c r="B273" s="124" t="s">
        <v>31</v>
      </c>
      <c r="C273" s="124"/>
      <c r="D273" s="124"/>
      <c r="E273" s="124"/>
      <c r="F273" s="12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23"/>
      <c r="B274" s="18" t="s">
        <v>32</v>
      </c>
      <c r="C274" s="19">
        <v>4</v>
      </c>
      <c r="D274" s="111"/>
      <c r="E274" s="20">
        <f t="shared" ref="E274:E279" si="44">C274*D274</f>
        <v>0</v>
      </c>
      <c r="F274" s="21">
        <f t="shared" ref="F274:F279" si="45">E274/12</f>
        <v>0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23"/>
      <c r="B275" s="18" t="s">
        <v>33</v>
      </c>
      <c r="C275" s="19">
        <v>4</v>
      </c>
      <c r="D275" s="111"/>
      <c r="E275" s="20">
        <f t="shared" si="44"/>
        <v>0</v>
      </c>
      <c r="F275" s="21">
        <f t="shared" si="45"/>
        <v>0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23"/>
      <c r="B276" s="18" t="s">
        <v>34</v>
      </c>
      <c r="C276" s="19">
        <v>2</v>
      </c>
      <c r="D276" s="111"/>
      <c r="E276" s="20">
        <f t="shared" si="44"/>
        <v>0</v>
      </c>
      <c r="F276" s="21">
        <f t="shared" si="45"/>
        <v>0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23"/>
      <c r="B277" s="18" t="s">
        <v>35</v>
      </c>
      <c r="C277" s="19">
        <v>4</v>
      </c>
      <c r="D277" s="111"/>
      <c r="E277" s="20">
        <f t="shared" si="44"/>
        <v>0</v>
      </c>
      <c r="F277" s="21">
        <f t="shared" si="45"/>
        <v>0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23"/>
      <c r="B278" s="18" t="s">
        <v>36</v>
      </c>
      <c r="C278" s="19">
        <v>1</v>
      </c>
      <c r="D278" s="111"/>
      <c r="E278" s="20">
        <f t="shared" si="44"/>
        <v>0</v>
      </c>
      <c r="F278" s="21">
        <f t="shared" si="45"/>
        <v>0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23"/>
      <c r="B279" s="23" t="s">
        <v>37</v>
      </c>
      <c r="C279" s="24">
        <v>1</v>
      </c>
      <c r="D279" s="111"/>
      <c r="E279" s="20">
        <f t="shared" si="44"/>
        <v>0</v>
      </c>
      <c r="F279" s="21">
        <f t="shared" si="45"/>
        <v>0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23"/>
      <c r="B280" s="124" t="s">
        <v>38</v>
      </c>
      <c r="C280" s="124"/>
      <c r="D280" s="124"/>
      <c r="E280" s="124"/>
      <c r="F280" s="25">
        <f>SUM(F274:F279)</f>
        <v>0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23"/>
      <c r="B281" s="124" t="s">
        <v>40</v>
      </c>
      <c r="C281" s="124"/>
      <c r="D281" s="124"/>
      <c r="E281" s="124"/>
      <c r="F281" s="12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23"/>
      <c r="B282" s="23" t="s">
        <v>49</v>
      </c>
      <c r="C282" s="19">
        <v>4</v>
      </c>
      <c r="D282" s="111"/>
      <c r="E282" s="20">
        <f>C282*D282</f>
        <v>0</v>
      </c>
      <c r="F282" s="21">
        <f>E282/12</f>
        <v>0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23"/>
      <c r="B283" s="23" t="s">
        <v>42</v>
      </c>
      <c r="C283" s="19">
        <v>1</v>
      </c>
      <c r="D283" s="111"/>
      <c r="E283" s="20">
        <f>C283*D283</f>
        <v>0</v>
      </c>
      <c r="F283" s="21">
        <f>E283/12</f>
        <v>0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23"/>
      <c r="B284" s="23" t="s">
        <v>67</v>
      </c>
      <c r="C284" s="19">
        <v>1</v>
      </c>
      <c r="D284" s="111"/>
      <c r="E284" s="20">
        <f>C284*D284</f>
        <v>0</v>
      </c>
      <c r="F284" s="21">
        <f>E284/12</f>
        <v>0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23"/>
      <c r="B285" s="23" t="s">
        <v>112</v>
      </c>
      <c r="C285" s="19">
        <v>1</v>
      </c>
      <c r="D285" s="111"/>
      <c r="E285" s="20">
        <f>C285*D285</f>
        <v>0</v>
      </c>
      <c r="F285" s="21">
        <f>E285/12</f>
        <v>0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23"/>
      <c r="B286" s="23" t="s">
        <v>113</v>
      </c>
      <c r="C286" s="19">
        <v>4</v>
      </c>
      <c r="D286" s="111"/>
      <c r="E286" s="20">
        <f>C286*D286</f>
        <v>0</v>
      </c>
      <c r="F286" s="21">
        <f>E286/12</f>
        <v>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23"/>
      <c r="B287" s="125" t="s">
        <v>38</v>
      </c>
      <c r="C287" s="125"/>
      <c r="D287" s="125"/>
      <c r="E287" s="125"/>
      <c r="F287" s="28">
        <f>SUM(F282:F286)</f>
        <v>0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26"/>
      <c r="B288" s="126"/>
      <c r="C288" s="126"/>
      <c r="D288" s="126"/>
      <c r="E288" s="126"/>
      <c r="F288" s="12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23" t="s">
        <v>114</v>
      </c>
      <c r="B289" s="124" t="s">
        <v>31</v>
      </c>
      <c r="C289" s="124"/>
      <c r="D289" s="124"/>
      <c r="E289" s="124"/>
      <c r="F289" s="12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23"/>
      <c r="B290" s="18" t="s">
        <v>32</v>
      </c>
      <c r="C290" s="19">
        <v>4</v>
      </c>
      <c r="D290" s="111"/>
      <c r="E290" s="20">
        <f t="shared" ref="E290:E295" si="46">C290*D290</f>
        <v>0</v>
      </c>
      <c r="F290" s="21">
        <f t="shared" ref="F290:F295" si="47">E290/12</f>
        <v>0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23"/>
      <c r="B291" s="18" t="s">
        <v>33</v>
      </c>
      <c r="C291" s="19">
        <v>4</v>
      </c>
      <c r="D291" s="111"/>
      <c r="E291" s="20">
        <f t="shared" si="46"/>
        <v>0</v>
      </c>
      <c r="F291" s="21">
        <f t="shared" si="47"/>
        <v>0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23"/>
      <c r="B292" s="18" t="s">
        <v>34</v>
      </c>
      <c r="C292" s="19">
        <v>2</v>
      </c>
      <c r="D292" s="111"/>
      <c r="E292" s="20">
        <f t="shared" si="46"/>
        <v>0</v>
      </c>
      <c r="F292" s="21">
        <f t="shared" si="47"/>
        <v>0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23"/>
      <c r="B293" s="18" t="s">
        <v>35</v>
      </c>
      <c r="C293" s="19">
        <v>4</v>
      </c>
      <c r="D293" s="111"/>
      <c r="E293" s="20">
        <f t="shared" si="46"/>
        <v>0</v>
      </c>
      <c r="F293" s="21">
        <f t="shared" si="47"/>
        <v>0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23"/>
      <c r="B294" s="18" t="s">
        <v>36</v>
      </c>
      <c r="C294" s="19">
        <v>1</v>
      </c>
      <c r="D294" s="111"/>
      <c r="E294" s="20">
        <f t="shared" si="46"/>
        <v>0</v>
      </c>
      <c r="F294" s="21">
        <f t="shared" si="47"/>
        <v>0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23"/>
      <c r="B295" s="23" t="s">
        <v>37</v>
      </c>
      <c r="C295" s="24">
        <v>1</v>
      </c>
      <c r="D295" s="111"/>
      <c r="E295" s="20">
        <f t="shared" si="46"/>
        <v>0</v>
      </c>
      <c r="F295" s="21">
        <f t="shared" si="47"/>
        <v>0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23"/>
      <c r="B296" s="124" t="s">
        <v>38</v>
      </c>
      <c r="C296" s="124"/>
      <c r="D296" s="124"/>
      <c r="E296" s="124"/>
      <c r="F296" s="25">
        <f>SUM(F290:F295)</f>
        <v>0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23"/>
      <c r="B297" s="124" t="s">
        <v>40</v>
      </c>
      <c r="C297" s="124"/>
      <c r="D297" s="124"/>
      <c r="E297" s="124"/>
      <c r="F297" s="12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23"/>
      <c r="B298" s="18" t="s">
        <v>96</v>
      </c>
      <c r="C298" s="19">
        <v>4</v>
      </c>
      <c r="D298" s="111"/>
      <c r="E298" s="20">
        <f>C298*D298</f>
        <v>0</v>
      </c>
      <c r="F298" s="21">
        <f>E298/12</f>
        <v>0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23"/>
      <c r="B299" s="18" t="s">
        <v>115</v>
      </c>
      <c r="C299" s="19">
        <v>6</v>
      </c>
      <c r="D299" s="111"/>
      <c r="E299" s="20">
        <f>C299*D299</f>
        <v>0</v>
      </c>
      <c r="F299" s="21">
        <f>E299/12</f>
        <v>0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23"/>
      <c r="B300" s="18" t="s">
        <v>69</v>
      </c>
      <c r="C300" s="19">
        <v>6</v>
      </c>
      <c r="D300" s="111"/>
      <c r="E300" s="20">
        <f>C300*D300</f>
        <v>0</v>
      </c>
      <c r="F300" s="21">
        <f>E300/12</f>
        <v>0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23"/>
      <c r="B301" s="18" t="s">
        <v>68</v>
      </c>
      <c r="C301" s="19">
        <v>3</v>
      </c>
      <c r="D301" s="111"/>
      <c r="E301" s="20">
        <f>C301*D301</f>
        <v>0</v>
      </c>
      <c r="F301" s="21">
        <f>E301/12</f>
        <v>0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23"/>
      <c r="B302" s="18" t="s">
        <v>116</v>
      </c>
      <c r="C302" s="19">
        <v>1</v>
      </c>
      <c r="D302" s="111"/>
      <c r="E302" s="20">
        <f>C302*D302</f>
        <v>0</v>
      </c>
      <c r="F302" s="21">
        <f>E302/12</f>
        <v>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23"/>
      <c r="B303" s="125" t="s">
        <v>38</v>
      </c>
      <c r="C303" s="125"/>
      <c r="D303" s="125"/>
      <c r="E303" s="125"/>
      <c r="F303" s="28">
        <f>SUM(F298:F302)</f>
        <v>0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26"/>
      <c r="B304" s="126"/>
      <c r="C304" s="126"/>
      <c r="D304" s="126"/>
      <c r="E304" s="126"/>
      <c r="F304" s="12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23" t="s">
        <v>117</v>
      </c>
      <c r="B305" s="124" t="s">
        <v>31</v>
      </c>
      <c r="C305" s="124"/>
      <c r="D305" s="124"/>
      <c r="E305" s="124"/>
      <c r="F305" s="12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23"/>
      <c r="B306" s="18" t="s">
        <v>32</v>
      </c>
      <c r="C306" s="19">
        <v>4</v>
      </c>
      <c r="D306" s="111"/>
      <c r="E306" s="20">
        <f t="shared" ref="E306:E311" si="48">C306*D306</f>
        <v>0</v>
      </c>
      <c r="F306" s="21">
        <f t="shared" ref="F306:F311" si="49">E306/12</f>
        <v>0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23"/>
      <c r="B307" s="18" t="s">
        <v>33</v>
      </c>
      <c r="C307" s="19">
        <v>4</v>
      </c>
      <c r="D307" s="111"/>
      <c r="E307" s="20">
        <f t="shared" si="48"/>
        <v>0</v>
      </c>
      <c r="F307" s="21">
        <f t="shared" si="49"/>
        <v>0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23"/>
      <c r="B308" s="18" t="s">
        <v>34</v>
      </c>
      <c r="C308" s="19">
        <v>2</v>
      </c>
      <c r="D308" s="111"/>
      <c r="E308" s="20">
        <f t="shared" si="48"/>
        <v>0</v>
      </c>
      <c r="F308" s="21">
        <f t="shared" si="49"/>
        <v>0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23"/>
      <c r="B309" s="18" t="s">
        <v>35</v>
      </c>
      <c r="C309" s="19">
        <v>4</v>
      </c>
      <c r="D309" s="111"/>
      <c r="E309" s="20">
        <f t="shared" si="48"/>
        <v>0</v>
      </c>
      <c r="F309" s="21">
        <f t="shared" si="49"/>
        <v>0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23"/>
      <c r="B310" s="18" t="s">
        <v>36</v>
      </c>
      <c r="C310" s="19">
        <v>1</v>
      </c>
      <c r="D310" s="111"/>
      <c r="E310" s="20">
        <f t="shared" si="48"/>
        <v>0</v>
      </c>
      <c r="F310" s="21">
        <f t="shared" si="49"/>
        <v>0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23"/>
      <c r="B311" s="23" t="s">
        <v>37</v>
      </c>
      <c r="C311" s="24">
        <v>1</v>
      </c>
      <c r="D311" s="111"/>
      <c r="E311" s="20">
        <f t="shared" si="48"/>
        <v>0</v>
      </c>
      <c r="F311" s="21">
        <f t="shared" si="49"/>
        <v>0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23"/>
      <c r="B312" s="124" t="s">
        <v>38</v>
      </c>
      <c r="C312" s="124"/>
      <c r="D312" s="124"/>
      <c r="E312" s="124"/>
      <c r="F312" s="25">
        <f>SUM(F306:F311)</f>
        <v>0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23"/>
      <c r="B313" s="124" t="s">
        <v>40</v>
      </c>
      <c r="C313" s="124"/>
      <c r="D313" s="124"/>
      <c r="E313" s="124"/>
      <c r="F313" s="12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23"/>
      <c r="B314" s="18" t="s">
        <v>96</v>
      </c>
      <c r="C314" s="19">
        <v>4</v>
      </c>
      <c r="D314" s="111"/>
      <c r="E314" s="20">
        <f>C314*D314</f>
        <v>0</v>
      </c>
      <c r="F314" s="21">
        <f>E314/12</f>
        <v>0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23"/>
      <c r="B315" s="18" t="s">
        <v>115</v>
      </c>
      <c r="C315" s="19">
        <v>6</v>
      </c>
      <c r="D315" s="111"/>
      <c r="E315" s="20">
        <f>C315*D315</f>
        <v>0</v>
      </c>
      <c r="F315" s="21">
        <f>E315/12</f>
        <v>0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23"/>
      <c r="B316" s="18" t="s">
        <v>69</v>
      </c>
      <c r="C316" s="19">
        <v>6</v>
      </c>
      <c r="D316" s="111"/>
      <c r="E316" s="20">
        <f>C316*D316</f>
        <v>0</v>
      </c>
      <c r="F316" s="21">
        <f>E316/12</f>
        <v>0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23"/>
      <c r="B317" s="18" t="s">
        <v>68</v>
      </c>
      <c r="C317" s="19">
        <v>3</v>
      </c>
      <c r="D317" s="111"/>
      <c r="E317" s="20">
        <f>C317*D317</f>
        <v>0</v>
      </c>
      <c r="F317" s="21">
        <f>E317/12</f>
        <v>0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23"/>
      <c r="B318" s="18" t="s">
        <v>116</v>
      </c>
      <c r="C318" s="19">
        <v>1</v>
      </c>
      <c r="D318" s="111"/>
      <c r="E318" s="20">
        <f>C318*D318</f>
        <v>0</v>
      </c>
      <c r="F318" s="21">
        <f>E318/12</f>
        <v>0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23"/>
      <c r="B319" s="125" t="s">
        <v>38</v>
      </c>
      <c r="C319" s="125"/>
      <c r="D319" s="125"/>
      <c r="E319" s="125"/>
      <c r="F319" s="28">
        <f>SUM(F314:F318)</f>
        <v>0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26"/>
      <c r="B320" s="126"/>
      <c r="C320" s="126"/>
      <c r="D320" s="126"/>
      <c r="E320" s="126"/>
      <c r="F320" s="126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27" t="s">
        <v>118</v>
      </c>
      <c r="B321" s="124" t="s">
        <v>31</v>
      </c>
      <c r="C321" s="124"/>
      <c r="D321" s="124"/>
      <c r="E321" s="124"/>
      <c r="F321" s="12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27"/>
      <c r="B322" s="18" t="s">
        <v>119</v>
      </c>
      <c r="C322" s="19">
        <v>4</v>
      </c>
      <c r="D322" s="111"/>
      <c r="E322" s="20">
        <f t="shared" ref="E322:E329" si="50">C322*D322</f>
        <v>0</v>
      </c>
      <c r="F322" s="21">
        <f t="shared" ref="F322:F329" si="51">E322/12</f>
        <v>0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27"/>
      <c r="B323" s="18" t="s">
        <v>120</v>
      </c>
      <c r="C323" s="19">
        <v>4</v>
      </c>
      <c r="D323" s="111"/>
      <c r="E323" s="20">
        <f t="shared" si="50"/>
        <v>0</v>
      </c>
      <c r="F323" s="21">
        <f t="shared" si="51"/>
        <v>0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27"/>
      <c r="B324" s="18" t="s">
        <v>121</v>
      </c>
      <c r="C324" s="19">
        <v>2</v>
      </c>
      <c r="D324" s="111"/>
      <c r="E324" s="20">
        <f t="shared" si="50"/>
        <v>0</v>
      </c>
      <c r="F324" s="21">
        <f t="shared" si="51"/>
        <v>0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27"/>
      <c r="B325" s="18" t="s">
        <v>35</v>
      </c>
      <c r="C325" s="19">
        <v>4</v>
      </c>
      <c r="D325" s="111"/>
      <c r="E325" s="20">
        <f t="shared" si="50"/>
        <v>0</v>
      </c>
      <c r="F325" s="21">
        <f t="shared" si="51"/>
        <v>0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27"/>
      <c r="B326" s="18" t="s">
        <v>36</v>
      </c>
      <c r="C326" s="19">
        <v>1</v>
      </c>
      <c r="D326" s="111"/>
      <c r="E326" s="20">
        <f t="shared" si="50"/>
        <v>0</v>
      </c>
      <c r="F326" s="21">
        <f t="shared" si="51"/>
        <v>0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27"/>
      <c r="B327" s="23" t="s">
        <v>37</v>
      </c>
      <c r="C327" s="24">
        <v>1</v>
      </c>
      <c r="D327" s="111"/>
      <c r="E327" s="20">
        <f t="shared" si="50"/>
        <v>0</v>
      </c>
      <c r="F327" s="21">
        <f t="shared" si="51"/>
        <v>0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27"/>
      <c r="B328" s="23" t="s">
        <v>122</v>
      </c>
      <c r="C328" s="24">
        <v>2</v>
      </c>
      <c r="D328" s="111"/>
      <c r="E328" s="20">
        <f t="shared" si="50"/>
        <v>0</v>
      </c>
      <c r="F328" s="21">
        <f t="shared" si="51"/>
        <v>0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27"/>
      <c r="B329" s="23" t="s">
        <v>123</v>
      </c>
      <c r="C329" s="24">
        <v>1</v>
      </c>
      <c r="D329" s="111"/>
      <c r="E329" s="20">
        <f t="shared" si="50"/>
        <v>0</v>
      </c>
      <c r="F329" s="21">
        <f t="shared" si="51"/>
        <v>0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27"/>
      <c r="B330" s="124" t="s">
        <v>38</v>
      </c>
      <c r="C330" s="124"/>
      <c r="D330" s="124"/>
      <c r="E330" s="124"/>
      <c r="F330" s="25">
        <f>SUM(F322:F329)</f>
        <v>0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27"/>
      <c r="B331" s="124" t="s">
        <v>40</v>
      </c>
      <c r="C331" s="124"/>
      <c r="D331" s="124"/>
      <c r="E331" s="124"/>
      <c r="F331" s="12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27"/>
      <c r="B332" s="23" t="s">
        <v>124</v>
      </c>
      <c r="C332" s="19">
        <v>1</v>
      </c>
      <c r="D332" s="111"/>
      <c r="E332" s="20">
        <f>C332*D332</f>
        <v>0</v>
      </c>
      <c r="F332" s="21">
        <f>E332/12</f>
        <v>0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27"/>
      <c r="B333" s="23" t="s">
        <v>54</v>
      </c>
      <c r="C333" s="19">
        <v>12</v>
      </c>
      <c r="D333" s="111"/>
      <c r="E333" s="20">
        <f>C333*D333</f>
        <v>0</v>
      </c>
      <c r="F333" s="21">
        <f>E333/12</f>
        <v>0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27"/>
      <c r="B334" s="125" t="s">
        <v>38</v>
      </c>
      <c r="C334" s="125"/>
      <c r="D334" s="125"/>
      <c r="E334" s="125"/>
      <c r="F334" s="28">
        <f>SUM(F332:F333)</f>
        <v>0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27"/>
      <c r="B335" s="124" t="s">
        <v>125</v>
      </c>
      <c r="C335" s="124"/>
      <c r="D335" s="124"/>
      <c r="E335" s="124"/>
      <c r="F335" s="12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27"/>
      <c r="B336" s="23" t="s">
        <v>126</v>
      </c>
      <c r="C336" s="19">
        <v>1</v>
      </c>
      <c r="D336" s="111"/>
      <c r="E336" s="20">
        <f>C336*D336</f>
        <v>0</v>
      </c>
      <c r="F336" s="21">
        <f>E336/12</f>
        <v>0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27"/>
      <c r="B337" s="23" t="s">
        <v>127</v>
      </c>
      <c r="C337" s="19">
        <v>1</v>
      </c>
      <c r="D337" s="111"/>
      <c r="E337" s="20">
        <f>C337*D337</f>
        <v>0</v>
      </c>
      <c r="F337" s="21">
        <f>E337/12</f>
        <v>0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27"/>
      <c r="B338" s="23" t="s">
        <v>128</v>
      </c>
      <c r="C338" s="19">
        <v>1</v>
      </c>
      <c r="D338" s="111"/>
      <c r="E338" s="20">
        <f>C338*D338</f>
        <v>0</v>
      </c>
      <c r="F338" s="21">
        <f>(E338/2)/12</f>
        <v>0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27"/>
      <c r="B339" s="125" t="s">
        <v>38</v>
      </c>
      <c r="C339" s="125"/>
      <c r="D339" s="125"/>
      <c r="E339" s="125"/>
      <c r="F339" s="28">
        <f>SUM(F336:F338)</f>
        <v>0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26"/>
      <c r="B340" s="126"/>
      <c r="C340" s="126"/>
      <c r="D340" s="126"/>
      <c r="E340" s="126"/>
      <c r="F340" s="126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27" t="s">
        <v>129</v>
      </c>
      <c r="B341" s="124" t="s">
        <v>31</v>
      </c>
      <c r="C341" s="124"/>
      <c r="D341" s="124"/>
      <c r="E341" s="124"/>
      <c r="F341" s="12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27"/>
      <c r="B342" s="18" t="s">
        <v>119</v>
      </c>
      <c r="C342" s="19">
        <v>4</v>
      </c>
      <c r="D342" s="111"/>
      <c r="E342" s="20">
        <f t="shared" ref="E342:E349" si="52">C342*D342</f>
        <v>0</v>
      </c>
      <c r="F342" s="21">
        <f t="shared" ref="F342:F349" si="53">E342/12</f>
        <v>0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27"/>
      <c r="B343" s="18" t="s">
        <v>120</v>
      </c>
      <c r="C343" s="19">
        <v>4</v>
      </c>
      <c r="D343" s="111"/>
      <c r="E343" s="20">
        <f t="shared" si="52"/>
        <v>0</v>
      </c>
      <c r="F343" s="21">
        <f t="shared" si="53"/>
        <v>0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27"/>
      <c r="B344" s="18" t="s">
        <v>121</v>
      </c>
      <c r="C344" s="19">
        <v>2</v>
      </c>
      <c r="D344" s="111"/>
      <c r="E344" s="20">
        <f t="shared" si="52"/>
        <v>0</v>
      </c>
      <c r="F344" s="21">
        <f t="shared" si="53"/>
        <v>0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27"/>
      <c r="B345" s="18" t="s">
        <v>35</v>
      </c>
      <c r="C345" s="19">
        <v>4</v>
      </c>
      <c r="D345" s="111"/>
      <c r="E345" s="20">
        <f t="shared" si="52"/>
        <v>0</v>
      </c>
      <c r="F345" s="21">
        <f t="shared" si="53"/>
        <v>0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27"/>
      <c r="B346" s="18" t="s">
        <v>36</v>
      </c>
      <c r="C346" s="19">
        <v>1</v>
      </c>
      <c r="D346" s="111"/>
      <c r="E346" s="20">
        <f t="shared" si="52"/>
        <v>0</v>
      </c>
      <c r="F346" s="21">
        <f t="shared" si="53"/>
        <v>0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27"/>
      <c r="B347" s="23" t="s">
        <v>37</v>
      </c>
      <c r="C347" s="24">
        <v>1</v>
      </c>
      <c r="D347" s="111"/>
      <c r="E347" s="20">
        <f t="shared" si="52"/>
        <v>0</v>
      </c>
      <c r="F347" s="21">
        <f t="shared" si="53"/>
        <v>0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27"/>
      <c r="B348" s="23" t="s">
        <v>122</v>
      </c>
      <c r="C348" s="24">
        <v>2</v>
      </c>
      <c r="D348" s="111"/>
      <c r="E348" s="20">
        <f t="shared" si="52"/>
        <v>0</v>
      </c>
      <c r="F348" s="21">
        <f t="shared" si="53"/>
        <v>0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27"/>
      <c r="B349" s="23" t="s">
        <v>123</v>
      </c>
      <c r="C349" s="24">
        <v>1</v>
      </c>
      <c r="D349" s="111"/>
      <c r="E349" s="20">
        <f t="shared" si="52"/>
        <v>0</v>
      </c>
      <c r="F349" s="21">
        <f t="shared" si="53"/>
        <v>0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27"/>
      <c r="B350" s="124" t="s">
        <v>38</v>
      </c>
      <c r="C350" s="124"/>
      <c r="D350" s="124"/>
      <c r="E350" s="124"/>
      <c r="F350" s="25">
        <f>SUM(F342:F349)</f>
        <v>0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27"/>
      <c r="B351" s="124" t="s">
        <v>40</v>
      </c>
      <c r="C351" s="124"/>
      <c r="D351" s="124"/>
      <c r="E351" s="124"/>
      <c r="F351" s="12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27"/>
      <c r="B352" s="23" t="s">
        <v>124</v>
      </c>
      <c r="C352" s="19">
        <v>1</v>
      </c>
      <c r="D352" s="111"/>
      <c r="E352" s="20">
        <f>C352*D352</f>
        <v>0</v>
      </c>
      <c r="F352" s="21">
        <f>E352/12</f>
        <v>0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27"/>
      <c r="B353" s="125" t="s">
        <v>38</v>
      </c>
      <c r="C353" s="125"/>
      <c r="D353" s="125"/>
      <c r="E353" s="125"/>
      <c r="F353" s="28">
        <f>SUM(F352)</f>
        <v>0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27"/>
      <c r="B354" s="124" t="s">
        <v>125</v>
      </c>
      <c r="C354" s="124"/>
      <c r="D354" s="124"/>
      <c r="E354" s="124"/>
      <c r="F354" s="12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27"/>
      <c r="B355" s="23" t="s">
        <v>126</v>
      </c>
      <c r="C355" s="19">
        <v>1</v>
      </c>
      <c r="D355" s="111"/>
      <c r="E355" s="20">
        <f>C355*D355</f>
        <v>0</v>
      </c>
      <c r="F355" s="21">
        <f>E355/12</f>
        <v>0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27"/>
      <c r="B356" s="23" t="s">
        <v>127</v>
      </c>
      <c r="C356" s="19">
        <v>1</v>
      </c>
      <c r="D356" s="111"/>
      <c r="E356" s="20">
        <f>C356*D356</f>
        <v>0</v>
      </c>
      <c r="F356" s="21">
        <f>E356/12</f>
        <v>0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27"/>
      <c r="B357" s="23" t="s">
        <v>128</v>
      </c>
      <c r="C357" s="19">
        <v>1</v>
      </c>
      <c r="D357" s="111"/>
      <c r="E357" s="20">
        <f>C357*D357</f>
        <v>0</v>
      </c>
      <c r="F357" s="21">
        <f>(E357/2)/12</f>
        <v>0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27"/>
      <c r="B358" s="23" t="s">
        <v>130</v>
      </c>
      <c r="C358" s="19">
        <v>1</v>
      </c>
      <c r="D358" s="111"/>
      <c r="E358" s="20">
        <f>C358*D358</f>
        <v>0</v>
      </c>
      <c r="F358" s="21">
        <f>E358/12</f>
        <v>0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27"/>
      <c r="B359" s="125" t="s">
        <v>38</v>
      </c>
      <c r="C359" s="125"/>
      <c r="D359" s="125"/>
      <c r="E359" s="125"/>
      <c r="F359" s="28">
        <f>SUM(F355:F358)</f>
        <v>0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26"/>
      <c r="B360" s="126"/>
      <c r="C360" s="126"/>
      <c r="D360" s="126"/>
      <c r="E360" s="126"/>
      <c r="F360" s="126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23" t="s">
        <v>131</v>
      </c>
      <c r="B361" s="124" t="s">
        <v>31</v>
      </c>
      <c r="C361" s="124"/>
      <c r="D361" s="124"/>
      <c r="E361" s="124"/>
      <c r="F361" s="12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23"/>
      <c r="B362" s="18" t="s">
        <v>32</v>
      </c>
      <c r="C362" s="19">
        <v>4</v>
      </c>
      <c r="D362" s="111"/>
      <c r="E362" s="20">
        <f t="shared" ref="E362:E367" si="54">C362*D362</f>
        <v>0</v>
      </c>
      <c r="F362" s="21">
        <f t="shared" ref="F362:F367" si="55">E362/12</f>
        <v>0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23"/>
      <c r="B363" s="18" t="s">
        <v>33</v>
      </c>
      <c r="C363" s="19">
        <v>4</v>
      </c>
      <c r="D363" s="111"/>
      <c r="E363" s="20">
        <f t="shared" si="54"/>
        <v>0</v>
      </c>
      <c r="F363" s="21">
        <f t="shared" si="55"/>
        <v>0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23"/>
      <c r="B364" s="18" t="s">
        <v>34</v>
      </c>
      <c r="C364" s="19">
        <v>2</v>
      </c>
      <c r="D364" s="111"/>
      <c r="E364" s="20">
        <f t="shared" si="54"/>
        <v>0</v>
      </c>
      <c r="F364" s="21">
        <f t="shared" si="55"/>
        <v>0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23"/>
      <c r="B365" s="18" t="s">
        <v>35</v>
      </c>
      <c r="C365" s="19">
        <v>4</v>
      </c>
      <c r="D365" s="111"/>
      <c r="E365" s="20">
        <f t="shared" si="54"/>
        <v>0</v>
      </c>
      <c r="F365" s="21">
        <f t="shared" si="55"/>
        <v>0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23"/>
      <c r="B366" s="18" t="s">
        <v>36</v>
      </c>
      <c r="C366" s="19">
        <v>1</v>
      </c>
      <c r="D366" s="111"/>
      <c r="E366" s="20">
        <f t="shared" si="54"/>
        <v>0</v>
      </c>
      <c r="F366" s="21">
        <f t="shared" si="55"/>
        <v>0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23"/>
      <c r="B367" s="23" t="s">
        <v>37</v>
      </c>
      <c r="C367" s="24">
        <v>1</v>
      </c>
      <c r="D367" s="111"/>
      <c r="E367" s="20">
        <f t="shared" si="54"/>
        <v>0</v>
      </c>
      <c r="F367" s="21">
        <f t="shared" si="55"/>
        <v>0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23"/>
      <c r="B368" s="124" t="s">
        <v>38</v>
      </c>
      <c r="C368" s="124"/>
      <c r="D368" s="124"/>
      <c r="E368" s="124"/>
      <c r="F368" s="25">
        <f>SUM(F362:F367)</f>
        <v>0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23"/>
      <c r="B369" s="124" t="s">
        <v>40</v>
      </c>
      <c r="C369" s="124"/>
      <c r="D369" s="124"/>
      <c r="E369" s="124"/>
      <c r="F369" s="12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23"/>
      <c r="B370" s="23" t="s">
        <v>108</v>
      </c>
      <c r="C370" s="19">
        <v>1</v>
      </c>
      <c r="D370" s="111"/>
      <c r="E370" s="20">
        <f>C370*D370</f>
        <v>0</v>
      </c>
      <c r="F370" s="21">
        <f>E370/12</f>
        <v>0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23"/>
      <c r="B371" s="23" t="s">
        <v>132</v>
      </c>
      <c r="C371" s="19">
        <v>1</v>
      </c>
      <c r="D371" s="111"/>
      <c r="E371" s="20">
        <f>C371*D371</f>
        <v>0</v>
      </c>
      <c r="F371" s="21">
        <f>E371/12</f>
        <v>0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23"/>
      <c r="B372" s="125" t="s">
        <v>38</v>
      </c>
      <c r="C372" s="125"/>
      <c r="D372" s="125"/>
      <c r="E372" s="125"/>
      <c r="F372" s="28">
        <f>SUM(F370:F371)</f>
        <v>0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26"/>
      <c r="B373" s="126"/>
      <c r="C373" s="126"/>
      <c r="D373" s="126"/>
      <c r="E373" s="126"/>
      <c r="F373" s="126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23" t="s">
        <v>356</v>
      </c>
      <c r="B374" s="124" t="s">
        <v>31</v>
      </c>
      <c r="C374" s="124"/>
      <c r="D374" s="124"/>
      <c r="E374" s="124"/>
      <c r="F374" s="12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23"/>
      <c r="B375" s="18" t="s">
        <v>32</v>
      </c>
      <c r="C375" s="19">
        <v>4</v>
      </c>
      <c r="D375" s="111"/>
      <c r="E375" s="20">
        <f t="shared" ref="E375:E380" si="56">C375*D375</f>
        <v>0</v>
      </c>
      <c r="F375" s="21">
        <f t="shared" ref="F375:F380" si="57">E375/12</f>
        <v>0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23"/>
      <c r="B376" s="18" t="s">
        <v>33</v>
      </c>
      <c r="C376" s="19">
        <v>4</v>
      </c>
      <c r="D376" s="111"/>
      <c r="E376" s="20">
        <f t="shared" si="56"/>
        <v>0</v>
      </c>
      <c r="F376" s="21">
        <f t="shared" si="57"/>
        <v>0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23"/>
      <c r="B377" s="18" t="s">
        <v>34</v>
      </c>
      <c r="C377" s="19">
        <v>2</v>
      </c>
      <c r="D377" s="111"/>
      <c r="E377" s="20">
        <f t="shared" si="56"/>
        <v>0</v>
      </c>
      <c r="F377" s="21">
        <f t="shared" si="57"/>
        <v>0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23"/>
      <c r="B378" s="18" t="s">
        <v>35</v>
      </c>
      <c r="C378" s="19">
        <v>4</v>
      </c>
      <c r="D378" s="111"/>
      <c r="E378" s="20">
        <f t="shared" si="56"/>
        <v>0</v>
      </c>
      <c r="F378" s="21">
        <f t="shared" si="57"/>
        <v>0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23"/>
      <c r="B379" s="18" t="s">
        <v>36</v>
      </c>
      <c r="C379" s="19">
        <v>1</v>
      </c>
      <c r="D379" s="111"/>
      <c r="E379" s="20">
        <f t="shared" si="56"/>
        <v>0</v>
      </c>
      <c r="F379" s="21">
        <f t="shared" si="57"/>
        <v>0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23"/>
      <c r="B380" s="23" t="s">
        <v>37</v>
      </c>
      <c r="C380" s="24">
        <v>1</v>
      </c>
      <c r="D380" s="111"/>
      <c r="E380" s="20">
        <f t="shared" si="56"/>
        <v>0</v>
      </c>
      <c r="F380" s="21">
        <f t="shared" si="57"/>
        <v>0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23"/>
      <c r="B381" s="124" t="s">
        <v>38</v>
      </c>
      <c r="C381" s="124"/>
      <c r="D381" s="124"/>
      <c r="E381" s="124"/>
      <c r="F381" s="25">
        <f>SUM(F375:F380)</f>
        <v>0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23"/>
      <c r="B382" s="124" t="s">
        <v>40</v>
      </c>
      <c r="C382" s="124"/>
      <c r="D382" s="124"/>
      <c r="E382" s="124"/>
      <c r="F382" s="12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23"/>
      <c r="B383" s="23" t="s">
        <v>62</v>
      </c>
      <c r="C383" s="19">
        <v>2</v>
      </c>
      <c r="D383" s="111"/>
      <c r="E383" s="20">
        <f t="shared" ref="E383:E392" si="58">C383*D383</f>
        <v>0</v>
      </c>
      <c r="F383" s="21">
        <f t="shared" ref="F383:F392" si="59">E383/12</f>
        <v>0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23"/>
      <c r="B384" s="105" t="s">
        <v>358</v>
      </c>
      <c r="C384" s="19">
        <v>1</v>
      </c>
      <c r="D384" s="111"/>
      <c r="E384" s="20">
        <f t="shared" ref="E384" si="60">C384*D384</f>
        <v>0</v>
      </c>
      <c r="F384" s="21">
        <f t="shared" ref="F384" si="61">E384/12</f>
        <v>0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23"/>
      <c r="B385" s="23" t="s">
        <v>43</v>
      </c>
      <c r="C385" s="19">
        <v>1</v>
      </c>
      <c r="D385" s="111"/>
      <c r="E385" s="20">
        <f t="shared" si="58"/>
        <v>0</v>
      </c>
      <c r="F385" s="21">
        <f t="shared" si="59"/>
        <v>0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23"/>
      <c r="B386" s="23" t="s">
        <v>64</v>
      </c>
      <c r="C386" s="19">
        <v>1</v>
      </c>
      <c r="D386" s="111"/>
      <c r="E386" s="20">
        <f t="shared" si="58"/>
        <v>0</v>
      </c>
      <c r="F386" s="21">
        <f t="shared" si="59"/>
        <v>0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23"/>
      <c r="B387" s="23" t="s">
        <v>71</v>
      </c>
      <c r="C387" s="19">
        <v>2</v>
      </c>
      <c r="D387" s="111"/>
      <c r="E387" s="20">
        <f t="shared" si="58"/>
        <v>0</v>
      </c>
      <c r="F387" s="21">
        <f t="shared" si="59"/>
        <v>0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23"/>
      <c r="B388" s="23" t="s">
        <v>49</v>
      </c>
      <c r="C388" s="19">
        <v>8</v>
      </c>
      <c r="D388" s="111"/>
      <c r="E388" s="20">
        <f t="shared" si="58"/>
        <v>0</v>
      </c>
      <c r="F388" s="21">
        <f t="shared" si="59"/>
        <v>0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23"/>
      <c r="B389" s="18" t="s">
        <v>69</v>
      </c>
      <c r="C389" s="19">
        <v>6</v>
      </c>
      <c r="D389" s="111"/>
      <c r="E389" s="20">
        <f t="shared" si="58"/>
        <v>0</v>
      </c>
      <c r="F389" s="21">
        <f t="shared" si="59"/>
        <v>0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23"/>
      <c r="B390" s="18" t="s">
        <v>68</v>
      </c>
      <c r="C390" s="19">
        <v>4</v>
      </c>
      <c r="D390" s="111"/>
      <c r="E390" s="20">
        <f t="shared" si="58"/>
        <v>0</v>
      </c>
      <c r="F390" s="21">
        <f t="shared" si="59"/>
        <v>0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23"/>
      <c r="B391" s="23" t="s">
        <v>72</v>
      </c>
      <c r="C391" s="19">
        <v>1</v>
      </c>
      <c r="D391" s="111"/>
      <c r="E391" s="20">
        <f t="shared" si="58"/>
        <v>0</v>
      </c>
      <c r="F391" s="21">
        <f t="shared" si="59"/>
        <v>0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23"/>
      <c r="B392" s="105" t="s">
        <v>357</v>
      </c>
      <c r="C392" s="19">
        <v>1</v>
      </c>
      <c r="D392" s="111"/>
      <c r="E392" s="20">
        <f t="shared" si="58"/>
        <v>0</v>
      </c>
      <c r="F392" s="21">
        <f t="shared" si="59"/>
        <v>0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23"/>
      <c r="B393" s="125" t="s">
        <v>38</v>
      </c>
      <c r="C393" s="125"/>
      <c r="D393" s="125"/>
      <c r="E393" s="125"/>
      <c r="F393" s="28">
        <f>SUM(F383:F392)</f>
        <v>0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26"/>
      <c r="B394" s="126"/>
      <c r="C394" s="126"/>
      <c r="D394" s="126"/>
      <c r="E394" s="126"/>
      <c r="F394" s="126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29"/>
      <c r="B395" s="1"/>
      <c r="C395" s="1"/>
      <c r="D395" s="1"/>
      <c r="E395" s="1"/>
      <c r="F395" s="3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29" t="s">
        <v>133</v>
      </c>
      <c r="B396" s="1"/>
      <c r="C396" s="1"/>
      <c r="D396" s="1"/>
      <c r="E396" s="1"/>
      <c r="F396" s="3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29"/>
      <c r="B397" s="1"/>
      <c r="C397" s="1"/>
      <c r="D397" s="1"/>
      <c r="E397" s="1"/>
      <c r="F397" s="3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29"/>
      <c r="B398" s="1"/>
      <c r="C398" s="1"/>
      <c r="D398" s="1"/>
      <c r="E398" s="1"/>
      <c r="F398" s="3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29"/>
      <c r="B399" s="1"/>
      <c r="C399" s="1"/>
      <c r="D399" s="1"/>
      <c r="E399" s="1"/>
      <c r="F399" s="3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29"/>
      <c r="B400" s="1"/>
      <c r="C400" s="1"/>
      <c r="D400" s="1"/>
      <c r="E400" s="1"/>
      <c r="F400" s="3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29"/>
      <c r="B401" s="1"/>
      <c r="C401" s="1"/>
      <c r="D401" s="1"/>
      <c r="E401" s="1"/>
      <c r="F401" s="3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29"/>
      <c r="B402" s="1"/>
      <c r="C402" s="1"/>
      <c r="D402" s="1"/>
      <c r="E402" s="1"/>
      <c r="F402" s="3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29"/>
      <c r="B403" s="1"/>
      <c r="C403" s="1"/>
      <c r="D403" s="1"/>
      <c r="E403" s="1"/>
      <c r="F403" s="3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29"/>
      <c r="B404" s="1"/>
      <c r="C404" s="1"/>
      <c r="D404" s="1"/>
      <c r="E404" s="1"/>
      <c r="F404" s="3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29"/>
      <c r="B405" s="1"/>
      <c r="C405" s="1"/>
      <c r="D405" s="1"/>
      <c r="E405" s="1"/>
      <c r="F405" s="3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29"/>
      <c r="B406" s="1"/>
      <c r="C406" s="1"/>
      <c r="D406" s="1"/>
      <c r="E406" s="1"/>
      <c r="F406" s="3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29"/>
      <c r="B407" s="1"/>
      <c r="C407" s="1"/>
      <c r="D407" s="1"/>
      <c r="E407" s="1"/>
      <c r="F407" s="3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29"/>
      <c r="B408" s="1"/>
      <c r="C408" s="1"/>
      <c r="D408" s="1"/>
      <c r="E408" s="1"/>
      <c r="F408" s="3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29"/>
      <c r="B409" s="1"/>
      <c r="C409" s="1"/>
      <c r="D409" s="1"/>
      <c r="E409" s="1"/>
      <c r="F409" s="3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29"/>
      <c r="B410" s="1"/>
      <c r="C410" s="1"/>
      <c r="D410" s="1"/>
      <c r="E410" s="1"/>
      <c r="F410" s="3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29"/>
      <c r="B411" s="1"/>
      <c r="C411" s="1"/>
      <c r="D411" s="1"/>
      <c r="E411" s="1"/>
      <c r="F411" s="3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29"/>
      <c r="B412" s="1"/>
      <c r="C412" s="1"/>
      <c r="D412" s="1"/>
      <c r="E412" s="1"/>
      <c r="F412" s="3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29"/>
      <c r="B413" s="1"/>
      <c r="C413" s="1"/>
      <c r="D413" s="1"/>
      <c r="E413" s="1"/>
      <c r="F413" s="3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29"/>
      <c r="B414" s="1"/>
      <c r="C414" s="1"/>
      <c r="D414" s="1"/>
      <c r="E414" s="1"/>
      <c r="F414" s="3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29"/>
      <c r="B415" s="1"/>
      <c r="C415" s="1"/>
      <c r="D415" s="1"/>
      <c r="E415" s="1"/>
      <c r="F415" s="3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29"/>
      <c r="B416" s="1"/>
      <c r="C416" s="1"/>
      <c r="D416" s="1"/>
      <c r="E416" s="1"/>
      <c r="F416" s="3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29"/>
      <c r="B417" s="1"/>
      <c r="C417" s="1"/>
      <c r="D417" s="1"/>
      <c r="E417" s="1"/>
      <c r="F417" s="3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29"/>
      <c r="B418" s="1"/>
      <c r="C418" s="1"/>
      <c r="D418" s="1"/>
      <c r="E418" s="1"/>
      <c r="F418" s="3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29"/>
      <c r="B419" s="1"/>
      <c r="C419" s="1"/>
      <c r="D419" s="1"/>
      <c r="E419" s="1"/>
      <c r="F419" s="3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29"/>
      <c r="B420" s="1"/>
      <c r="C420" s="1"/>
      <c r="D420" s="1"/>
      <c r="E420" s="1"/>
      <c r="F420" s="3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29"/>
      <c r="B421" s="1"/>
      <c r="C421" s="1"/>
      <c r="D421" s="1"/>
      <c r="E421" s="1"/>
      <c r="F421" s="3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29"/>
      <c r="B422" s="1"/>
      <c r="C422" s="1"/>
      <c r="D422" s="1"/>
      <c r="E422" s="1"/>
      <c r="F422" s="3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29"/>
      <c r="B423" s="1"/>
      <c r="C423" s="1"/>
      <c r="D423" s="1"/>
      <c r="E423" s="1"/>
      <c r="F423" s="3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29"/>
      <c r="B424" s="1"/>
      <c r="C424" s="1"/>
      <c r="D424" s="1"/>
      <c r="E424" s="1"/>
      <c r="F424" s="3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29"/>
      <c r="B425" s="1"/>
      <c r="C425" s="1"/>
      <c r="D425" s="1"/>
      <c r="E425" s="1"/>
      <c r="F425" s="3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29"/>
      <c r="B426" s="1"/>
      <c r="C426" s="1"/>
      <c r="D426" s="1"/>
      <c r="E426" s="1"/>
      <c r="F426" s="3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29"/>
      <c r="B427" s="1"/>
      <c r="C427" s="1"/>
      <c r="D427" s="1"/>
      <c r="E427" s="1"/>
      <c r="F427" s="3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29"/>
      <c r="B428" s="1"/>
      <c r="C428" s="1"/>
      <c r="D428" s="1"/>
      <c r="E428" s="1"/>
      <c r="F428" s="3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29"/>
      <c r="B429" s="1"/>
      <c r="C429" s="1"/>
      <c r="D429" s="1"/>
      <c r="E429" s="1"/>
      <c r="F429" s="3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29"/>
      <c r="B430" s="1"/>
      <c r="C430" s="1"/>
      <c r="D430" s="1"/>
      <c r="E430" s="1"/>
      <c r="F430" s="3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29"/>
      <c r="B431" s="1"/>
      <c r="C431" s="1"/>
      <c r="D431" s="1"/>
      <c r="E431" s="1"/>
      <c r="F431" s="3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29"/>
      <c r="B432" s="1"/>
      <c r="C432" s="1"/>
      <c r="D432" s="1"/>
      <c r="E432" s="1"/>
      <c r="F432" s="3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29"/>
      <c r="B433" s="1"/>
      <c r="C433" s="1"/>
      <c r="D433" s="1"/>
      <c r="E433" s="1"/>
      <c r="F433" s="3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29"/>
      <c r="B434" s="1"/>
      <c r="C434" s="1"/>
      <c r="D434" s="1"/>
      <c r="E434" s="1"/>
      <c r="F434" s="3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29"/>
      <c r="B435" s="1"/>
      <c r="C435" s="1"/>
      <c r="D435" s="1"/>
      <c r="E435" s="1"/>
      <c r="F435" s="3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29"/>
      <c r="B436" s="1"/>
      <c r="C436" s="1"/>
      <c r="D436" s="1"/>
      <c r="E436" s="1"/>
      <c r="F436" s="3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29"/>
      <c r="B437" s="1"/>
      <c r="C437" s="1"/>
      <c r="D437" s="1"/>
      <c r="E437" s="1"/>
      <c r="F437" s="3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29"/>
      <c r="B438" s="1"/>
      <c r="C438" s="1"/>
      <c r="D438" s="1"/>
      <c r="E438" s="1"/>
      <c r="F438" s="3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29"/>
      <c r="B439" s="1"/>
      <c r="C439" s="1"/>
      <c r="D439" s="1"/>
      <c r="E439" s="1"/>
      <c r="F439" s="3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29"/>
      <c r="B440" s="1"/>
      <c r="C440" s="1"/>
      <c r="D440" s="1"/>
      <c r="E440" s="1"/>
      <c r="F440" s="3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29"/>
      <c r="B441" s="1"/>
      <c r="C441" s="1"/>
      <c r="D441" s="1"/>
      <c r="E441" s="1"/>
      <c r="F441" s="3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29"/>
      <c r="B442" s="1"/>
      <c r="C442" s="1"/>
      <c r="D442" s="1"/>
      <c r="E442" s="1"/>
      <c r="F442" s="3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29"/>
      <c r="B443" s="1"/>
      <c r="C443" s="1"/>
      <c r="D443" s="1"/>
      <c r="E443" s="1"/>
      <c r="F443" s="3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29"/>
      <c r="B444" s="1"/>
      <c r="C444" s="1"/>
      <c r="D444" s="1"/>
      <c r="E444" s="1"/>
      <c r="F444" s="3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29"/>
      <c r="B445" s="1"/>
      <c r="C445" s="1"/>
      <c r="D445" s="1"/>
      <c r="E445" s="1"/>
      <c r="F445" s="3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29"/>
      <c r="B446" s="1"/>
      <c r="C446" s="1"/>
      <c r="D446" s="1"/>
      <c r="E446" s="1"/>
      <c r="F446" s="3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29"/>
      <c r="B447" s="1"/>
      <c r="C447" s="1"/>
      <c r="D447" s="1"/>
      <c r="E447" s="1"/>
      <c r="F447" s="3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29"/>
      <c r="B448" s="1"/>
      <c r="C448" s="1"/>
      <c r="D448" s="1"/>
      <c r="E448" s="1"/>
      <c r="F448" s="3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29"/>
      <c r="B449" s="1"/>
      <c r="C449" s="1"/>
      <c r="D449" s="1"/>
      <c r="E449" s="1"/>
      <c r="F449" s="3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29"/>
      <c r="B450" s="1"/>
      <c r="C450" s="1"/>
      <c r="D450" s="1"/>
      <c r="E450" s="1"/>
      <c r="F450" s="3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29"/>
      <c r="B451" s="1"/>
      <c r="C451" s="1"/>
      <c r="D451" s="1"/>
      <c r="E451" s="1"/>
      <c r="F451" s="3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29"/>
      <c r="B452" s="1"/>
      <c r="C452" s="1"/>
      <c r="D452" s="1"/>
      <c r="E452" s="1"/>
      <c r="F452" s="3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29"/>
      <c r="B453" s="1"/>
      <c r="C453" s="1"/>
      <c r="D453" s="1"/>
      <c r="E453" s="1"/>
      <c r="F453" s="3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29"/>
      <c r="B454" s="1"/>
      <c r="C454" s="1"/>
      <c r="D454" s="1"/>
      <c r="E454" s="1"/>
      <c r="F454" s="3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29"/>
      <c r="B455" s="1"/>
      <c r="C455" s="1"/>
      <c r="D455" s="1"/>
      <c r="E455" s="1"/>
      <c r="F455" s="3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29"/>
      <c r="B456" s="1"/>
      <c r="C456" s="1"/>
      <c r="D456" s="1"/>
      <c r="E456" s="1"/>
      <c r="F456" s="3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29"/>
      <c r="B457" s="1"/>
      <c r="C457" s="1"/>
      <c r="D457" s="1"/>
      <c r="E457" s="1"/>
      <c r="F457" s="3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29"/>
      <c r="B458" s="1"/>
      <c r="C458" s="1"/>
      <c r="D458" s="1"/>
      <c r="E458" s="1"/>
      <c r="F458" s="3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29"/>
      <c r="B459" s="1"/>
      <c r="C459" s="1"/>
      <c r="D459" s="1"/>
      <c r="E459" s="1"/>
      <c r="F459" s="3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29"/>
      <c r="B460" s="1"/>
      <c r="C460" s="1"/>
      <c r="D460" s="1"/>
      <c r="E460" s="1"/>
      <c r="F460" s="3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29"/>
      <c r="B461" s="1"/>
      <c r="C461" s="1"/>
      <c r="D461" s="1"/>
      <c r="E461" s="1"/>
      <c r="F461" s="3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29"/>
      <c r="B462" s="1"/>
      <c r="C462" s="1"/>
      <c r="D462" s="1"/>
      <c r="E462" s="1"/>
      <c r="F462" s="3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29"/>
      <c r="B463" s="1"/>
      <c r="C463" s="1"/>
      <c r="D463" s="1"/>
      <c r="E463" s="1"/>
      <c r="F463" s="3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29"/>
      <c r="B464" s="1"/>
      <c r="C464" s="1"/>
      <c r="D464" s="1"/>
      <c r="E464" s="1"/>
      <c r="F464" s="3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29"/>
      <c r="B465" s="1"/>
      <c r="C465" s="1"/>
      <c r="D465" s="1"/>
      <c r="E465" s="1"/>
      <c r="F465" s="3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29"/>
      <c r="B466" s="1"/>
      <c r="C466" s="1"/>
      <c r="D466" s="1"/>
      <c r="E466" s="1"/>
      <c r="F466" s="3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29"/>
      <c r="B467" s="1"/>
      <c r="C467" s="1"/>
      <c r="D467" s="1"/>
      <c r="E467" s="1"/>
      <c r="F467" s="3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29"/>
      <c r="B468" s="1"/>
      <c r="C468" s="1"/>
      <c r="D468" s="1"/>
      <c r="E468" s="1"/>
      <c r="F468" s="3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29"/>
      <c r="B469" s="1"/>
      <c r="C469" s="1"/>
      <c r="D469" s="1"/>
      <c r="E469" s="1"/>
      <c r="F469" s="3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29"/>
      <c r="B470" s="1"/>
      <c r="C470" s="1"/>
      <c r="D470" s="1"/>
      <c r="E470" s="1"/>
      <c r="F470" s="3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29"/>
      <c r="B471" s="1"/>
      <c r="C471" s="1"/>
      <c r="D471" s="1"/>
      <c r="E471" s="1"/>
      <c r="F471" s="3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29"/>
      <c r="B472" s="1"/>
      <c r="C472" s="1"/>
      <c r="D472" s="1"/>
      <c r="E472" s="1"/>
      <c r="F472" s="3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29"/>
      <c r="B473" s="1"/>
      <c r="C473" s="1"/>
      <c r="D473" s="1"/>
      <c r="E473" s="1"/>
      <c r="F473" s="3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29"/>
      <c r="B474" s="1"/>
      <c r="C474" s="1"/>
      <c r="D474" s="1"/>
      <c r="E474" s="1"/>
      <c r="F474" s="3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29"/>
      <c r="B475" s="1"/>
      <c r="C475" s="1"/>
      <c r="D475" s="1"/>
      <c r="E475" s="1"/>
      <c r="F475" s="3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29"/>
      <c r="B476" s="1"/>
      <c r="C476" s="1"/>
      <c r="D476" s="1"/>
      <c r="E476" s="1"/>
      <c r="F476" s="3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29"/>
      <c r="B477" s="1"/>
      <c r="C477" s="1"/>
      <c r="D477" s="1"/>
      <c r="E477" s="1"/>
      <c r="F477" s="3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29"/>
      <c r="B478" s="1"/>
      <c r="C478" s="1"/>
      <c r="D478" s="1"/>
      <c r="E478" s="1"/>
      <c r="F478" s="3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29"/>
      <c r="B479" s="1"/>
      <c r="C479" s="1"/>
      <c r="D479" s="1"/>
      <c r="E479" s="1"/>
      <c r="F479" s="3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29"/>
      <c r="B480" s="1"/>
      <c r="C480" s="1"/>
      <c r="D480" s="1"/>
      <c r="E480" s="1"/>
      <c r="F480" s="3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29"/>
      <c r="B481" s="1"/>
      <c r="C481" s="1"/>
      <c r="D481" s="1"/>
      <c r="E481" s="1"/>
      <c r="F481" s="3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29"/>
      <c r="B482" s="1"/>
      <c r="C482" s="1"/>
      <c r="D482" s="1"/>
      <c r="E482" s="1"/>
      <c r="F482" s="3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29"/>
      <c r="B483" s="1"/>
      <c r="C483" s="1"/>
      <c r="D483" s="1"/>
      <c r="E483" s="1"/>
      <c r="F483" s="3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29"/>
      <c r="B484" s="1"/>
      <c r="C484" s="1"/>
      <c r="D484" s="1"/>
      <c r="E484" s="1"/>
      <c r="F484" s="3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29"/>
      <c r="B485" s="1"/>
      <c r="C485" s="1"/>
      <c r="D485" s="1"/>
      <c r="E485" s="1"/>
      <c r="F485" s="3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29"/>
      <c r="B486" s="1"/>
      <c r="C486" s="1"/>
      <c r="D486" s="1"/>
      <c r="E486" s="1"/>
      <c r="F486" s="3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29"/>
      <c r="B487" s="1"/>
      <c r="C487" s="1"/>
      <c r="D487" s="1"/>
      <c r="E487" s="1"/>
      <c r="F487" s="3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29"/>
      <c r="B488" s="1"/>
      <c r="C488" s="1"/>
      <c r="D488" s="1"/>
      <c r="E488" s="1"/>
      <c r="F488" s="3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29"/>
      <c r="B489" s="1"/>
      <c r="C489" s="1"/>
      <c r="D489" s="1"/>
      <c r="E489" s="1"/>
      <c r="F489" s="3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29"/>
      <c r="B490" s="1"/>
      <c r="C490" s="1"/>
      <c r="D490" s="1"/>
      <c r="E490" s="1"/>
      <c r="F490" s="3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29"/>
      <c r="B491" s="1"/>
      <c r="C491" s="1"/>
      <c r="D491" s="1"/>
      <c r="E491" s="1"/>
      <c r="F491" s="3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29"/>
      <c r="B492" s="1"/>
      <c r="C492" s="1"/>
      <c r="D492" s="1"/>
      <c r="E492" s="1"/>
      <c r="F492" s="3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29"/>
      <c r="B493" s="1"/>
      <c r="C493" s="1"/>
      <c r="D493" s="1"/>
      <c r="E493" s="1"/>
      <c r="F493" s="3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29"/>
      <c r="B494" s="1"/>
      <c r="C494" s="1"/>
      <c r="D494" s="1"/>
      <c r="E494" s="1"/>
      <c r="F494" s="3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29"/>
      <c r="B495" s="1"/>
      <c r="C495" s="1"/>
      <c r="D495" s="1"/>
      <c r="E495" s="1"/>
      <c r="F495" s="3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29"/>
      <c r="B496" s="1"/>
      <c r="C496" s="1"/>
      <c r="D496" s="1"/>
      <c r="E496" s="1"/>
      <c r="F496" s="3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29"/>
      <c r="B497" s="1"/>
      <c r="C497" s="1"/>
      <c r="D497" s="1"/>
      <c r="E497" s="1"/>
      <c r="F497" s="3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29"/>
      <c r="B498" s="1"/>
      <c r="C498" s="1"/>
      <c r="D498" s="1"/>
      <c r="E498" s="1"/>
      <c r="F498" s="3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29"/>
      <c r="B499" s="1"/>
      <c r="C499" s="1"/>
      <c r="D499" s="1"/>
      <c r="E499" s="1"/>
      <c r="F499" s="3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29"/>
      <c r="B500" s="1"/>
      <c r="C500" s="1"/>
      <c r="D500" s="1"/>
      <c r="E500" s="1"/>
      <c r="F500" s="3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29"/>
      <c r="B501" s="1"/>
      <c r="C501" s="1"/>
      <c r="D501" s="1"/>
      <c r="E501" s="1"/>
      <c r="F501" s="3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29"/>
      <c r="B502" s="1"/>
      <c r="C502" s="1"/>
      <c r="D502" s="1"/>
      <c r="E502" s="1"/>
      <c r="F502" s="3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29"/>
      <c r="B503" s="1"/>
      <c r="C503" s="1"/>
      <c r="D503" s="1"/>
      <c r="E503" s="1"/>
      <c r="F503" s="3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29"/>
      <c r="B504" s="1"/>
      <c r="C504" s="1"/>
      <c r="D504" s="1"/>
      <c r="E504" s="1"/>
      <c r="F504" s="3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29"/>
      <c r="B505" s="1"/>
      <c r="C505" s="1"/>
      <c r="D505" s="1"/>
      <c r="E505" s="1"/>
      <c r="F505" s="3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29"/>
      <c r="B506" s="1"/>
      <c r="C506" s="1"/>
      <c r="D506" s="1"/>
      <c r="E506" s="1"/>
      <c r="F506" s="3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29"/>
      <c r="B507" s="1"/>
      <c r="C507" s="1"/>
      <c r="D507" s="1"/>
      <c r="E507" s="1"/>
      <c r="F507" s="3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29"/>
      <c r="B508" s="1"/>
      <c r="C508" s="1"/>
      <c r="D508" s="1"/>
      <c r="E508" s="1"/>
      <c r="F508" s="3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29"/>
      <c r="B509" s="1"/>
      <c r="C509" s="1"/>
      <c r="D509" s="1"/>
      <c r="E509" s="1"/>
      <c r="F509" s="3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29"/>
      <c r="B510" s="1"/>
      <c r="C510" s="1"/>
      <c r="D510" s="1"/>
      <c r="E510" s="1"/>
      <c r="F510" s="3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29"/>
      <c r="B511" s="1"/>
      <c r="C511" s="1"/>
      <c r="D511" s="1"/>
      <c r="E511" s="1"/>
      <c r="F511" s="3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29"/>
      <c r="B512" s="1"/>
      <c r="C512" s="1"/>
      <c r="D512" s="1"/>
      <c r="E512" s="1"/>
      <c r="F512" s="3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29"/>
      <c r="B513" s="1"/>
      <c r="C513" s="1"/>
      <c r="D513" s="1"/>
      <c r="E513" s="1"/>
      <c r="F513" s="3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29"/>
      <c r="B514" s="1"/>
      <c r="C514" s="1"/>
      <c r="D514" s="1"/>
      <c r="E514" s="1"/>
      <c r="F514" s="3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29"/>
      <c r="B515" s="1"/>
      <c r="C515" s="1"/>
      <c r="D515" s="1"/>
      <c r="E515" s="1"/>
      <c r="F515" s="3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29"/>
      <c r="B516" s="1"/>
      <c r="C516" s="1"/>
      <c r="D516" s="1"/>
      <c r="E516" s="1"/>
      <c r="F516" s="3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29"/>
      <c r="B517" s="1"/>
      <c r="C517" s="1"/>
      <c r="D517" s="1"/>
      <c r="E517" s="1"/>
      <c r="F517" s="3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29"/>
      <c r="B518" s="1"/>
      <c r="C518" s="1"/>
      <c r="D518" s="1"/>
      <c r="E518" s="1"/>
      <c r="F518" s="3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29"/>
      <c r="B519" s="1"/>
      <c r="C519" s="1"/>
      <c r="D519" s="1"/>
      <c r="E519" s="1"/>
      <c r="F519" s="3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29"/>
      <c r="B520" s="1"/>
      <c r="C520" s="1"/>
      <c r="D520" s="1"/>
      <c r="E520" s="1"/>
      <c r="F520" s="30"/>
      <c r="G520" s="31"/>
      <c r="H520" s="31"/>
      <c r="I520" s="31"/>
      <c r="J520" s="31"/>
      <c r="K520" s="3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29"/>
      <c r="B521" s="1"/>
      <c r="C521" s="1"/>
      <c r="D521" s="1"/>
      <c r="E521" s="1"/>
      <c r="F521" s="30"/>
      <c r="G521" s="31"/>
      <c r="H521" s="31"/>
      <c r="I521" s="31"/>
      <c r="J521" s="31"/>
      <c r="K521" s="3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29"/>
      <c r="B522" s="1"/>
      <c r="C522" s="1"/>
      <c r="D522" s="1"/>
      <c r="E522" s="1"/>
      <c r="F522" s="30"/>
      <c r="G522" s="31"/>
      <c r="H522" s="31"/>
      <c r="I522" s="31"/>
      <c r="J522" s="31"/>
      <c r="K522" s="3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29"/>
      <c r="B523" s="1"/>
      <c r="C523" s="1"/>
      <c r="D523" s="1"/>
      <c r="E523" s="1"/>
      <c r="F523" s="30"/>
      <c r="G523" s="31"/>
      <c r="H523" s="31"/>
      <c r="I523" s="31"/>
      <c r="J523" s="31"/>
      <c r="K523" s="3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29"/>
      <c r="B524" s="1"/>
      <c r="C524" s="1"/>
      <c r="D524" s="1"/>
      <c r="E524" s="1"/>
      <c r="F524" s="30"/>
      <c r="G524" s="31"/>
      <c r="H524" s="31"/>
      <c r="I524" s="31"/>
      <c r="J524" s="31"/>
      <c r="K524" s="3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2:26" ht="12.75" customHeight="1" x14ac:dyDescent="0.2"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2:26" ht="12.75" customHeight="1" x14ac:dyDescent="0.2"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2:26" ht="12.75" customHeight="1" x14ac:dyDescent="0.2"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2:26" ht="12.75" customHeight="1" x14ac:dyDescent="0.2"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2:26" ht="12.75" customHeight="1" x14ac:dyDescent="0.2"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2:26" ht="12.75" customHeight="1" x14ac:dyDescent="0.2"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2:26" ht="12.75" customHeight="1" x14ac:dyDescent="0.2"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2:26" ht="12.75" customHeight="1" x14ac:dyDescent="0.2"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2:26" ht="12.75" customHeight="1" x14ac:dyDescent="0.2"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2:26" ht="12.75" customHeight="1" x14ac:dyDescent="0.2"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2:26" ht="12.75" customHeight="1" x14ac:dyDescent="0.2"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2:26" ht="12.75" customHeight="1" x14ac:dyDescent="0.2"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2:26" ht="12.75" customHeight="1" x14ac:dyDescent="0.2"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2:26" ht="12.75" customHeight="1" x14ac:dyDescent="0.2"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2:26" ht="12.75" customHeight="1" x14ac:dyDescent="0.2"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2:26" ht="12.75" customHeight="1" x14ac:dyDescent="0.2"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2:26" ht="12.75" customHeight="1" x14ac:dyDescent="0.2"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2:26" ht="12.75" customHeight="1" x14ac:dyDescent="0.2"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2:26" ht="12.75" customHeight="1" x14ac:dyDescent="0.2"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2:26" ht="12.75" customHeight="1" x14ac:dyDescent="0.2"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2:26" ht="12.75" customHeight="1" x14ac:dyDescent="0.2"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2:26" ht="12.75" customHeight="1" x14ac:dyDescent="0.2"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2:26" ht="12.75" customHeight="1" x14ac:dyDescent="0.2"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2:26" ht="12.75" customHeight="1" x14ac:dyDescent="0.2"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2:26" ht="12.75" customHeight="1" x14ac:dyDescent="0.2"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2:26" ht="12.75" customHeight="1" x14ac:dyDescent="0.2"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2:26" ht="12.75" customHeight="1" x14ac:dyDescent="0.2"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2:26" ht="12.75" customHeight="1" x14ac:dyDescent="0.2"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2:26" ht="12.75" customHeight="1" x14ac:dyDescent="0.2"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2:26" ht="12.75" customHeight="1" x14ac:dyDescent="0.2"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2:26" ht="12.75" customHeight="1" x14ac:dyDescent="0.2"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2:26" ht="12.75" customHeight="1" x14ac:dyDescent="0.2"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2:26" ht="12.75" customHeight="1" x14ac:dyDescent="0.2"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2:26" ht="12.75" customHeight="1" x14ac:dyDescent="0.2"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2:26" ht="12.75" customHeight="1" x14ac:dyDescent="0.2"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2:26" ht="12.75" customHeight="1" x14ac:dyDescent="0.2"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2:26" ht="12.75" customHeight="1" x14ac:dyDescent="0.2"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2:26" ht="12.75" customHeight="1" x14ac:dyDescent="0.2"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2:26" ht="12.75" customHeight="1" x14ac:dyDescent="0.2"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2:26" ht="12.75" customHeight="1" x14ac:dyDescent="0.2"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2:26" ht="12.75" customHeight="1" x14ac:dyDescent="0.2"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2:26" ht="12.75" customHeight="1" x14ac:dyDescent="0.2"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2:26" ht="12.75" customHeight="1" x14ac:dyDescent="0.2"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2:26" ht="12.75" customHeight="1" x14ac:dyDescent="0.2"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2:26" ht="12.75" customHeight="1" x14ac:dyDescent="0.2"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2:26" ht="12.75" customHeight="1" x14ac:dyDescent="0.2"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2:26" ht="12.75" customHeight="1" x14ac:dyDescent="0.2"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2:26" ht="12.75" customHeight="1" x14ac:dyDescent="0.2"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2:26" ht="12.75" customHeight="1" x14ac:dyDescent="0.2"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2:26" ht="12.75" customHeight="1" x14ac:dyDescent="0.2"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2:26" ht="12.75" customHeight="1" x14ac:dyDescent="0.2"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2:26" ht="12.75" customHeight="1" x14ac:dyDescent="0.2"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2:26" ht="12.75" customHeight="1" x14ac:dyDescent="0.2"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2:26" ht="12.75" customHeight="1" x14ac:dyDescent="0.2"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2:26" ht="12.75" customHeight="1" x14ac:dyDescent="0.2"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2:26" ht="12.75" customHeight="1" x14ac:dyDescent="0.2"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2:26" ht="12.75" customHeight="1" x14ac:dyDescent="0.2"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2:26" ht="12.75" customHeight="1" x14ac:dyDescent="0.2"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2:26" ht="12.75" customHeight="1" x14ac:dyDescent="0.2"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2:26" ht="12.75" customHeight="1" x14ac:dyDescent="0.2"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2:26" ht="12.75" customHeight="1" x14ac:dyDescent="0.2"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2:26" ht="12.75" customHeight="1" x14ac:dyDescent="0.2"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2:26" ht="12.75" customHeight="1" x14ac:dyDescent="0.2"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2:26" ht="12.75" customHeight="1" x14ac:dyDescent="0.2"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2:26" ht="12.75" customHeight="1" x14ac:dyDescent="0.2"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2:26" ht="12.75" customHeight="1" x14ac:dyDescent="0.2"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2:26" ht="12.75" customHeight="1" x14ac:dyDescent="0.2"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2:26" ht="12.75" customHeight="1" x14ac:dyDescent="0.2"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2:26" ht="14.25" customHeight="1" x14ac:dyDescent="0.2"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2:26" ht="14.25" customHeight="1" x14ac:dyDescent="0.2"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2:26" ht="14.25" customHeight="1" x14ac:dyDescent="0.2"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2:26" ht="14.25" customHeight="1" x14ac:dyDescent="0.2"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2:26" ht="14.25" customHeight="1" x14ac:dyDescent="0.2"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2:26" ht="14.25" customHeight="1" x14ac:dyDescent="0.2"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2:26" ht="14.25" customHeight="1" x14ac:dyDescent="0.2"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2:26" ht="14.25" customHeight="1" x14ac:dyDescent="0.2"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2:26" ht="14.25" customHeight="1" x14ac:dyDescent="0.2"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2:26" ht="14.25" customHeight="1" x14ac:dyDescent="0.2"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2:26" ht="14.25" customHeight="1" x14ac:dyDescent="0.2"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2:26" ht="14.25" customHeight="1" x14ac:dyDescent="0.2"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2:26" ht="14.25" customHeight="1" x14ac:dyDescent="0.2"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2:26" ht="14.25" customHeight="1" x14ac:dyDescent="0.2"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2:26" ht="14.25" customHeight="1" x14ac:dyDescent="0.2"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2:26" ht="14.25" customHeight="1" x14ac:dyDescent="0.2"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2:26" ht="14.25" customHeight="1" x14ac:dyDescent="0.2"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2:26" ht="14.25" customHeight="1" x14ac:dyDescent="0.2"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2:26" ht="14.25" customHeight="1" x14ac:dyDescent="0.2"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2:26" ht="14.25" customHeight="1" x14ac:dyDescent="0.2"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2:26" ht="14.25" customHeight="1" x14ac:dyDescent="0.2"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2:26" ht="14.25" customHeight="1" x14ac:dyDescent="0.2"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2:26" ht="14.25" customHeight="1" x14ac:dyDescent="0.2"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2:26" ht="14.25" customHeight="1" x14ac:dyDescent="0.2"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2:26" ht="14.25" customHeight="1" x14ac:dyDescent="0.2"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2:26" ht="14.25" customHeight="1" x14ac:dyDescent="0.2"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2:26" ht="14.25" customHeight="1" x14ac:dyDescent="0.2"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2:26" ht="14.25" customHeight="1" x14ac:dyDescent="0.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2:26" ht="14.25" customHeight="1" x14ac:dyDescent="0.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2:26" ht="14.25" customHeight="1" x14ac:dyDescent="0.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2:26" ht="14.25" customHeight="1" x14ac:dyDescent="0.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2:26" ht="14.25" customHeight="1" x14ac:dyDescent="0.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2:26" ht="14.25" customHeight="1" x14ac:dyDescent="0.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2:26" ht="14.25" customHeight="1" x14ac:dyDescent="0.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2:26" ht="14.25" customHeight="1" x14ac:dyDescent="0.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2:26" ht="14.25" customHeight="1" x14ac:dyDescent="0.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2:26" ht="14.25" customHeight="1" x14ac:dyDescent="0.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2:26" ht="14.25" customHeight="1" x14ac:dyDescent="0.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2:26" ht="14.25" customHeight="1" x14ac:dyDescent="0.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2:26" ht="14.25" customHeight="1" x14ac:dyDescent="0.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2:26" ht="14.25" customHeight="1" x14ac:dyDescent="0.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2:26" ht="14.25" customHeight="1" x14ac:dyDescent="0.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2:26" ht="14.25" customHeight="1" x14ac:dyDescent="0.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2:26" ht="14.25" customHeight="1" x14ac:dyDescent="0.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2:26" ht="14.25" customHeight="1" x14ac:dyDescent="0.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2:26" ht="14.25" customHeight="1" x14ac:dyDescent="0.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2:26" ht="14.25" customHeight="1" x14ac:dyDescent="0.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2:26" ht="14.25" customHeight="1" x14ac:dyDescent="0.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2:26" ht="14.25" customHeight="1" x14ac:dyDescent="0.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2:26" ht="14.25" customHeight="1" x14ac:dyDescent="0.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2:26" ht="14.25" customHeight="1" x14ac:dyDescent="0.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2:26" ht="14.25" customHeight="1" x14ac:dyDescent="0.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2:26" ht="14.25" customHeight="1" x14ac:dyDescent="0.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2:26" ht="14.25" customHeight="1" x14ac:dyDescent="0.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2:26" ht="14.25" customHeight="1" x14ac:dyDescent="0.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2:26" ht="14.25" customHeight="1" x14ac:dyDescent="0.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2:26" ht="14.25" customHeight="1" x14ac:dyDescent="0.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2:26" ht="14.25" customHeight="1" x14ac:dyDescent="0.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2:26" ht="14.25" customHeight="1" x14ac:dyDescent="0.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2:26" ht="14.25" customHeight="1" x14ac:dyDescent="0.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2:26" ht="14.25" customHeight="1" x14ac:dyDescent="0.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2:26" ht="14.25" customHeight="1" x14ac:dyDescent="0.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2:26" ht="14.25" customHeight="1" x14ac:dyDescent="0.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2:26" ht="14.25" customHeight="1" x14ac:dyDescent="0.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2:26" ht="14.25" customHeight="1" x14ac:dyDescent="0.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2:26" ht="14.25" customHeight="1" x14ac:dyDescent="0.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2:26" ht="14.25" customHeight="1" x14ac:dyDescent="0.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2:26" ht="14.25" customHeight="1" x14ac:dyDescent="0.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2:26" ht="14.25" customHeight="1" x14ac:dyDescent="0.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2:26" ht="14.25" customHeight="1" x14ac:dyDescent="0.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2:26" ht="14.25" customHeight="1" x14ac:dyDescent="0.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2:26" ht="14.25" customHeight="1" x14ac:dyDescent="0.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2:26" ht="14.25" customHeight="1" x14ac:dyDescent="0.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2:26" ht="14.25" customHeight="1" x14ac:dyDescent="0.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2:26" ht="14.25" customHeight="1" x14ac:dyDescent="0.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2:26" ht="14.25" customHeight="1" x14ac:dyDescent="0.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2:26" ht="14.25" customHeigh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2:26" ht="14.25" customHeigh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2:26" ht="14.25" customHeigh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2:26" ht="14.25" customHeigh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2:26" ht="14.25" customHeigh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2:26" ht="14.25" customHeigh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2:26" ht="14.25" customHeigh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2:26" ht="14.25" customHeigh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2:26" ht="14.25" customHeigh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2:26" ht="14.25" customHeigh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2:26" ht="14.25" customHeigh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2:26" ht="14.25" customHeigh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2:26" ht="14.25" customHeigh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2:26" ht="14.25" customHeigh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2:26" ht="14.25" customHeigh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2:26" ht="14.25" customHeigh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2:26" ht="14.25" customHeigh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2:26" ht="14.25" customHeigh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2:26" ht="14.25" customHeigh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2:26" ht="14.25" customHeigh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2:26" ht="14.25" customHeigh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2:26" ht="14.25" customHeigh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2:26" ht="14.25" customHeigh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2:26" ht="14.25" customHeigh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2:26" ht="14.25" customHeigh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2:26" ht="14.25" customHeigh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2:26" ht="14.25" customHeigh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2:26" ht="14.25" customHeigh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2:26" ht="14.25" customHeigh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2:26" ht="14.25" customHeigh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2:26" ht="14.25" customHeigh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2:26" ht="14.25" customHeigh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2:26" ht="14.25" customHeigh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2:26" ht="14.25" customHeigh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2:26" ht="14.25" customHeigh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2:26" ht="14.25" customHeigh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2:26" ht="14.25" customHeigh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2:26" ht="14.25" customHeigh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2:26" ht="14.25" customHeigh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2:26" ht="14.25" customHeigh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2:26" ht="14.25" customHeigh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2:26" ht="14.25" customHeigh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2:26" ht="14.25" customHeigh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2:26" ht="14.25" customHeigh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2:26" ht="14.25" customHeigh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2:26" ht="14.25" customHeigh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2:26" ht="14.25" customHeigh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2:26" ht="14.25" customHeigh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2:26" ht="14.25" customHeigh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2:26" ht="14.25" customHeigh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2:26" ht="14.25" customHeigh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2:26" ht="14.25" customHeigh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2:26" ht="14.25" customHeigh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2:26" ht="14.25" customHeigh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2:26" ht="14.25" customHeigh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2:26" ht="14.25" customHeigh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2:26" ht="14.25" customHeigh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2:26" ht="14.25" customHeigh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2:26" ht="14.25" customHeigh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2:26" ht="14.25" customHeigh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2:26" ht="14.25" customHeigh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2:26" ht="14.25" customHeigh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2:26" ht="14.25" customHeigh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2:26" ht="14.25" customHeigh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2:26" ht="14.25" customHeigh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2:26" ht="14.25" customHeigh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2:26" ht="14.25" customHeigh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2:26" ht="14.25" customHeigh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2:26" ht="14.25" customHeigh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2:26" ht="14.25" customHeigh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2:26" ht="14.25" customHeigh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2:26" ht="14.25" customHeigh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2:26" ht="14.25" customHeigh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2:26" ht="14.25" customHeigh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2:26" ht="14.25" customHeigh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2:26" ht="14.25" customHeigh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2:26" ht="14.25" customHeigh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2:26" ht="14.25" customHeigh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2:26" ht="14.25" customHeigh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2:26" ht="14.25" customHeigh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2:26" ht="14.25" customHeigh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2:26" ht="14.25" customHeigh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2:26" ht="14.25" customHeigh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2:26" ht="14.25" customHeigh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2:26" ht="14.25" customHeigh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2:26" ht="14.25" customHeigh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2:26" ht="14.25" customHeigh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2:26" ht="14.25" customHeigh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2:26" ht="14.25" customHeigh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2:26" ht="14.25" customHeigh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2:26" ht="14.25" customHeigh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2:26" ht="14.25" customHeigh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2:26" ht="14.25" customHeigh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2:26" ht="14.25" customHeigh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2:26" ht="14.25" customHeigh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2:26" ht="14.25" customHeigh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2:26" ht="14.25" customHeigh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2:26" ht="14.25" customHeigh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2:26" ht="14.25" customHeigh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2:26" ht="14.25" customHeigh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2:26" ht="14.25" customHeigh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2:26" ht="14.25" customHeigh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2:26" ht="14.25" customHeigh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2:26" ht="14.25" customHeigh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2:26" ht="14.25" customHeigh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2:26" ht="14.25" customHeigh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2:26" ht="14.25" customHeigh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2:26" ht="14.25" customHeigh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2:26" ht="14.25" customHeigh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2:26" ht="14.25" customHeigh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2:26" ht="14.25" customHeigh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2:26" ht="14.25" customHeigh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2:26" ht="14.25" customHeigh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2:26" ht="14.25" customHeigh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2:26" ht="14.25" customHeigh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2:26" ht="14.25" customHeigh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2:26" ht="14.25" customHeigh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2:26" ht="14.25" customHeigh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2:26" ht="14.25" customHeigh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2:26" ht="14.25" customHeigh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2:26" ht="14.25" customHeigh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2:26" ht="14.25" customHeigh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2:26" ht="14.25" customHeigh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2:26" ht="14.25" customHeigh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2:26" ht="14.25" customHeigh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2:26" ht="14.25" customHeigh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2:26" ht="14.25" customHeigh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2:26" ht="14.25" customHeigh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2:26" ht="14.25" customHeigh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2:26" ht="14.25" customHeigh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2:26" ht="14.25" customHeigh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2:26" ht="14.25" customHeigh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2:26" ht="14.25" customHeigh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2:26" ht="14.25" customHeigh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2:26" ht="14.25" customHeigh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2:26" ht="14.25" customHeigh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2:26" ht="14.25" customHeigh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2:26" ht="14.25" customHeigh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2:26" ht="14.25" customHeigh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2:26" ht="14.25" customHeigh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2:26" ht="14.25" customHeigh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2:26" ht="14.25" customHeigh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2:26" ht="14.25" customHeigh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2:26" ht="14.25" customHeigh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2:26" ht="14.25" customHeigh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2:26" ht="14.25" customHeigh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2:26" ht="14.25" customHeigh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2:26" ht="14.25" customHeigh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2:26" ht="14.25" customHeigh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2:26" ht="14.25" customHeigh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2:26" ht="14.25" customHeigh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2:26" ht="14.25" customHeigh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2:26" ht="14.25" customHeigh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2:26" ht="14.25" customHeigh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2:26" ht="14.25" customHeigh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2:26" ht="14.25" customHeigh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2:26" ht="14.25" customHeigh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2:26" ht="14.25" customHeigh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2:26" ht="14.25" customHeigh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2:26" ht="14.25" customHeigh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2:26" ht="14.25" customHeigh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2:26" ht="14.25" customHeigh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2:26" ht="14.25" customHeigh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2:26" ht="14.25" customHeigh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2:26" ht="14.25" customHeigh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2:26" ht="14.25" customHeigh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2:26" ht="14.25" customHeigh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2:26" ht="14.25" customHeigh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2:26" ht="14.25" customHeigh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2:26" ht="14.25" customHeigh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</sheetData>
  <sheetProtection password="C59B" sheet="1" objects="1" scenarios="1"/>
  <mergeCells count="136">
    <mergeCell ref="A2:A9"/>
    <mergeCell ref="B2:F2"/>
    <mergeCell ref="B9:E9"/>
    <mergeCell ref="A10:F10"/>
    <mergeCell ref="A11:A35"/>
    <mergeCell ref="B11:F11"/>
    <mergeCell ref="B18:E18"/>
    <mergeCell ref="B19:F19"/>
    <mergeCell ref="B35:E35"/>
    <mergeCell ref="A36:F36"/>
    <mergeCell ref="A37:A53"/>
    <mergeCell ref="B37:F37"/>
    <mergeCell ref="B43:E43"/>
    <mergeCell ref="B44:F44"/>
    <mergeCell ref="B53:E53"/>
    <mergeCell ref="A54:F54"/>
    <mergeCell ref="A55:A72"/>
    <mergeCell ref="B55:F55"/>
    <mergeCell ref="B61:E61"/>
    <mergeCell ref="B62:F62"/>
    <mergeCell ref="B72:E72"/>
    <mergeCell ref="A73:F73"/>
    <mergeCell ref="A74:A92"/>
    <mergeCell ref="B74:F74"/>
    <mergeCell ref="B81:E81"/>
    <mergeCell ref="B82:F82"/>
    <mergeCell ref="B92:E92"/>
    <mergeCell ref="A93:F93"/>
    <mergeCell ref="A94:A112"/>
    <mergeCell ref="B94:F94"/>
    <mergeCell ref="B101:E101"/>
    <mergeCell ref="B102:F102"/>
    <mergeCell ref="B112:E112"/>
    <mergeCell ref="A113:F113"/>
    <mergeCell ref="A114:A130"/>
    <mergeCell ref="B114:F114"/>
    <mergeCell ref="B120:E120"/>
    <mergeCell ref="B121:F121"/>
    <mergeCell ref="B130:E130"/>
    <mergeCell ref="A131:F131"/>
    <mergeCell ref="A132:A157"/>
    <mergeCell ref="B132:F132"/>
    <mergeCell ref="B138:E138"/>
    <mergeCell ref="B139:F139"/>
    <mergeCell ref="B157:E157"/>
    <mergeCell ref="A158:F158"/>
    <mergeCell ref="A159:A173"/>
    <mergeCell ref="B159:F159"/>
    <mergeCell ref="B169:E169"/>
    <mergeCell ref="B170:F170"/>
    <mergeCell ref="B173:E173"/>
    <mergeCell ref="A174:F174"/>
    <mergeCell ref="A175:A182"/>
    <mergeCell ref="B175:F175"/>
    <mergeCell ref="B182:E182"/>
    <mergeCell ref="A183:F183"/>
    <mergeCell ref="A184:A191"/>
    <mergeCell ref="B184:F184"/>
    <mergeCell ref="B191:E191"/>
    <mergeCell ref="A192:F192"/>
    <mergeCell ref="A193:A209"/>
    <mergeCell ref="B193:F193"/>
    <mergeCell ref="B200:E200"/>
    <mergeCell ref="B201:F201"/>
    <mergeCell ref="B209:E209"/>
    <mergeCell ref="A210:F210"/>
    <mergeCell ref="A211:A227"/>
    <mergeCell ref="B211:F211"/>
    <mergeCell ref="B218:E218"/>
    <mergeCell ref="B219:F219"/>
    <mergeCell ref="B227:E227"/>
    <mergeCell ref="A228:F228"/>
    <mergeCell ref="A229:A244"/>
    <mergeCell ref="B229:F229"/>
    <mergeCell ref="B236:E236"/>
    <mergeCell ref="B237:F237"/>
    <mergeCell ref="B244:E244"/>
    <mergeCell ref="A245:F245"/>
    <mergeCell ref="A246:A258"/>
    <mergeCell ref="B246:F246"/>
    <mergeCell ref="B254:E254"/>
    <mergeCell ref="B255:F255"/>
    <mergeCell ref="B258:E258"/>
    <mergeCell ref="A259:F259"/>
    <mergeCell ref="A260:A271"/>
    <mergeCell ref="B260:F260"/>
    <mergeCell ref="B267:E267"/>
    <mergeCell ref="B268:F268"/>
    <mergeCell ref="B271:E271"/>
    <mergeCell ref="A272:F272"/>
    <mergeCell ref="A273:A287"/>
    <mergeCell ref="B273:F273"/>
    <mergeCell ref="B280:E280"/>
    <mergeCell ref="B281:F281"/>
    <mergeCell ref="B287:E287"/>
    <mergeCell ref="A288:F288"/>
    <mergeCell ref="A289:A303"/>
    <mergeCell ref="B289:F289"/>
    <mergeCell ref="B296:E296"/>
    <mergeCell ref="B297:F297"/>
    <mergeCell ref="B303:E303"/>
    <mergeCell ref="A304:F304"/>
    <mergeCell ref="A305:A319"/>
    <mergeCell ref="B305:F305"/>
    <mergeCell ref="B312:E312"/>
    <mergeCell ref="B313:F313"/>
    <mergeCell ref="B319:E319"/>
    <mergeCell ref="A320:F320"/>
    <mergeCell ref="A321:A339"/>
    <mergeCell ref="B321:F321"/>
    <mergeCell ref="B330:E330"/>
    <mergeCell ref="B331:F331"/>
    <mergeCell ref="B334:E334"/>
    <mergeCell ref="B335:F335"/>
    <mergeCell ref="B339:E339"/>
    <mergeCell ref="A340:F340"/>
    <mergeCell ref="A341:A359"/>
    <mergeCell ref="B341:F341"/>
    <mergeCell ref="B350:E350"/>
    <mergeCell ref="B351:F351"/>
    <mergeCell ref="B353:E353"/>
    <mergeCell ref="B354:F354"/>
    <mergeCell ref="B359:E359"/>
    <mergeCell ref="A360:F360"/>
    <mergeCell ref="A374:A393"/>
    <mergeCell ref="B374:F374"/>
    <mergeCell ref="B381:E381"/>
    <mergeCell ref="B382:F382"/>
    <mergeCell ref="B393:E393"/>
    <mergeCell ref="A394:F394"/>
    <mergeCell ref="A361:A372"/>
    <mergeCell ref="B361:F361"/>
    <mergeCell ref="B368:E368"/>
    <mergeCell ref="B369:F369"/>
    <mergeCell ref="B372:E372"/>
    <mergeCell ref="A373:F373"/>
  </mergeCells>
  <printOptions horizontalCentered="1"/>
  <pageMargins left="0.70866141732283472" right="0.70866141732283472" top="0.74803149606299213" bottom="0.74803149606299213" header="0" footer="0"/>
  <pageSetup paperSize="9" scale="80" firstPageNumber="0" orientation="portrait" horizontalDpi="300" verticalDpi="300" r:id="rId1"/>
  <headerFooter>
    <oddHeader>&amp;C&amp;A</oddHeader>
    <oddFooter>&amp;CPágina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Z1000"/>
  <sheetViews>
    <sheetView showGridLines="0" topLeftCell="A106" workbookViewId="0">
      <selection activeCell="C126" sqref="C126:I126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96" t="s">
        <v>351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307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Atendente de Enfermagem Diurno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308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1226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288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98" t="s">
        <v>352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43862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1226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1446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1446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120.5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160.66666666666666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281.16666666666663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1727.1666666666665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345.43333333333334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43.179166666666667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25.907499999999995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17.271666666666665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10.363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3.454333333333333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138.17333333333332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583.78233333333333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95.44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14.33</v>
      </c>
      <c r="J52" s="45">
        <f>I52*26*0.8</f>
        <v>298.06400000000002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86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45">
        <v>18</v>
      </c>
      <c r="K56" s="144" t="s">
        <v>353</v>
      </c>
      <c r="L56" s="145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411.50400000000002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281.16666666666663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583.78233333333333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411.50400000000002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1276.453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7"/>
      <c r="C65" s="137"/>
      <c r="D65" s="137"/>
      <c r="E65" s="137"/>
      <c r="F65" s="137"/>
      <c r="G65" s="137"/>
      <c r="H65" s="137"/>
      <c r="I65" s="137"/>
      <c r="J65" s="137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50"/>
      <c r="C66" s="50"/>
      <c r="D66" s="50"/>
      <c r="E66" s="50"/>
      <c r="F66" s="50"/>
      <c r="G66" s="50"/>
      <c r="H66" s="50"/>
      <c r="I66" s="50"/>
      <c r="J66" s="50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1446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6.0250000000000004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0.48199999999999998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28.116666666666667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9.5034333333333336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46.271999999999998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90.399100000000004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1446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13.388888888888888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23.93933333333333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0.30124999999999996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0.46994999999999998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0.46944100800000005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13.036275771815111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51.605139002037326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1446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51.605139002037326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51.605139002037326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'Uniforme-EPI'!F296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'Uniforme-EPI'!F303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88.59146100006302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88.59146100006302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1446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1276.453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90.399100000000004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51.605139002037326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2864.4572390020376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88.59146100006302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2953.0487000021008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2953.0487000021008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2.0422190179820889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1">
    <mergeCell ref="K56:L56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Z1000"/>
  <sheetViews>
    <sheetView showGridLines="0" topLeftCell="A100" workbookViewId="0">
      <selection activeCell="C124" sqref="C124:I124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tr">
        <f>'Atend Enfermagem Diurno'!J5</f>
        <v>2020/2022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309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Atendente de Enfermagem Noturno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308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'Atend Enfermagem Diurno'!J15</f>
        <v>1226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310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'Atend Enfermagem Diurno'!J17</f>
        <v>SIND INST BENEF RELIG E FILANT DO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'Atend Enfermagem Diurno'!J18</f>
        <v>43862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1226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f>(((J23+J25)/220)*0.5)*1*26.09</f>
        <v>85.741227272727272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42" t="s">
        <v>311</v>
      </c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1531.7412272727272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1531.7412272727272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127.64510227272726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170.19346969696969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297.83857196969694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1829.5797992424241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365.91595984848482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45.739494981060602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27.443696988636361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18.295797992424241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10.977478795454545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3.6591595984848482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146.36638393939393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618.39797214393934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95.44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f>'Atend Enfermagem Diurno'!I52</f>
        <v>14.33</v>
      </c>
      <c r="J52" s="45">
        <f>I52*26*0.8</f>
        <v>298.06400000000002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86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45">
        <v>18</v>
      </c>
      <c r="K56" s="144" t="s">
        <v>353</v>
      </c>
      <c r="L56" s="145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411.50400000000002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297.83857196969694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618.39797214393934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411.50400000000002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1327.7405441136361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1531.7412272727272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6.3822551136363632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0.51058040909090907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29.783857196969695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10.066943732575757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49.015719272727274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95.759355725000006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1531.7412272727272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14.18278914141414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25.358826984848481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0.31911275568181813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0.49781589886363631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0.49727672595163636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13.809267669284784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54.665089176044503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1531.7412272727272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54.665089176044503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54.665089176044503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'Uniforme-EPI'!F312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'Uniforme-EPI'!F319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93.089882977961068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93.089882977961068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1531.7412272727272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1327.7405441136361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95.759355725000006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54.665089176044503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3009.9062162874079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93.089882977961068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3102.9960992653691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3102.9960992653691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2.0257965536321492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1">
    <mergeCell ref="K56:L56"/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1D41A"/>
  </sheetPr>
  <dimension ref="A1:Z1000"/>
  <sheetViews>
    <sheetView showGridLines="0" topLeftCell="A109" workbookViewId="0">
      <selection activeCell="K129" sqref="K129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Magarefe!J5</f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312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4">
        <v>1</v>
      </c>
      <c r="C13" s="135" t="s">
        <v>151</v>
      </c>
      <c r="D13" s="135"/>
      <c r="E13" s="135"/>
      <c r="F13" s="135"/>
      <c r="G13" s="135"/>
      <c r="H13" s="135"/>
      <c r="I13" s="135"/>
      <c r="J13" s="87" t="str">
        <f>B10</f>
        <v>Aux. Conservação Alimentos – INSALUBRE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8414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1124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38.25" customHeight="1" x14ac:dyDescent="0.2">
      <c r="A17" s="38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Magarefe!J17</f>
        <v>SIND INT IND ALIM PANIF CONF MASSAS ALIM S MINAS</v>
      </c>
      <c r="K17" s="41"/>
      <c r="L17" s="41"/>
      <c r="M17" s="41"/>
      <c r="N17" s="41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Magarefe!J18</f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1124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1344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1344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112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149.33333333333331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261.33333333333331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1605.3333333333333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321.06666666666666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40.133333333333333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24.08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16.053333333333335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9.6319999999999997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3.2106666666666666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128.42666666666668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542.60266666666666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101.56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/>
      <c r="J52" s="45">
        <v>211</v>
      </c>
      <c r="K52" s="143" t="s">
        <v>350</v>
      </c>
      <c r="L52" s="14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143" t="s">
        <v>293</v>
      </c>
      <c r="L54" s="14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84">
        <v>25</v>
      </c>
      <c r="K56" s="143" t="s">
        <v>292</v>
      </c>
      <c r="L56" s="14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337.56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261.33333333333331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542.60266666666666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337.56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1141.4959999999999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1344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5.6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0.44800000000000001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26.133333333333333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8.8330666666666673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43.008000000000003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84.022400000000005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1344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12.444444444444443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22.250666666666664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0.27999999999999997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0.43679999999999997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0.43632691200000001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12.116704451811556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47.964942474922658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1344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47.964942474922658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47.964942474922658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'Uniforme-EPI'!F101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'Uniforme-EPI'!F112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80.953093066234729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80.953093066234729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1344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1141.4959999999999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84.022400000000005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47.964942474922658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2617.4833424749227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80.953093066234729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2698.4364355411576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2698.4364355411576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2.0077652050157422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3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1D41A"/>
  </sheetPr>
  <dimension ref="A1:Z1000"/>
  <sheetViews>
    <sheetView showGridLines="0" topLeftCell="A100" workbookViewId="0">
      <selection activeCell="J124" sqref="J124"/>
    </sheetView>
  </sheetViews>
  <sheetFormatPr defaultRowHeight="12.75" x14ac:dyDescent="0.2"/>
  <cols>
    <col min="1" max="1" width="1.42578125" customWidth="1"/>
    <col min="2" max="2" width="8.42578125" customWidth="1"/>
    <col min="3" max="3" width="16.285156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4.42578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'Aux Conserv Alimentos INSALUBRE'!J5</f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313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Aux. Conservação Alimentos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>
        <v>8414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'Aux Conserv Alimentos INSALUBRE'!J15</f>
        <v>1124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38.25" customHeight="1" x14ac:dyDescent="0.2">
      <c r="A17" s="38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'Aux Conserv Alimentos INSALUBRE'!J17</f>
        <v>SIND INT IND ALIM PANIF CONF MASSAS ALIM S MINAS</v>
      </c>
      <c r="K17" s="41"/>
      <c r="L17" s="41"/>
      <c r="M17" s="41"/>
      <c r="N17" s="41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'Aux Conserv Alimentos INSALUBRE'!J18</f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1124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1124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1124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93.666666666666657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124.88888888888889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218.55555555555554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1342.5555555555557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268.51111111111112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33.56388888888889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20.138333333333335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13.425555555555556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8.0553333333333335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2.6851111111111114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107.40444444444445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453.78377777777774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101.56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/>
      <c r="J52" s="45">
        <v>211</v>
      </c>
      <c r="K52" s="143" t="s">
        <v>350</v>
      </c>
      <c r="L52" s="14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143" t="s">
        <v>293</v>
      </c>
      <c r="L54" s="14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84">
        <v>25</v>
      </c>
      <c r="K56" s="143" t="s">
        <v>292</v>
      </c>
      <c r="L56" s="14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337.56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218.55555555555554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453.78377777777774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337.56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1009.8993333333333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1124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4.6833333333333336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0.37466666666666665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21.855555555555554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7.3871777777777776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35.968000000000004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70.26873333333333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1124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10.407407407407407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18.608444444444441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0.23416666666666666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0.36529999999999996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0.36490435200000004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10.133315330235259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40.11353820075378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1124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40.11353820075378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40.11353820075378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'Uniforme-EPI'!F81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'Uniforme-EPI'!F92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69.410771284559388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69.410771284559388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1124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1009.8993333333333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70.26873333333333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40.11353820075378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2244.2816048674204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69.410771284559388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2313.6923761519797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2313.6923761519797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2.0584451745124372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5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</mergeCells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1D41A"/>
  </sheetPr>
  <dimension ref="A1:Z1000"/>
  <sheetViews>
    <sheetView showGridLines="0" topLeftCell="A109" workbookViewId="0">
      <selection activeCell="C129" sqref="C129:I129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'Aux Conserv Alimentos'!J5</f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354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4">
        <v>1</v>
      </c>
      <c r="C13" s="135" t="s">
        <v>151</v>
      </c>
      <c r="D13" s="135"/>
      <c r="E13" s="135"/>
      <c r="F13" s="135"/>
      <c r="G13" s="135"/>
      <c r="H13" s="135"/>
      <c r="I13" s="135"/>
      <c r="J13" s="87" t="str">
        <f>B10</f>
        <v>Queijeiro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314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v>2100</v>
      </c>
      <c r="K15" s="85" t="s">
        <v>262</v>
      </c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38.25" customHeight="1" x14ac:dyDescent="0.2">
      <c r="A17" s="38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'Aux Conserv Alimentos'!J17</f>
        <v>SIND INT IND ALIM PANIF CONF MASSAS ALIM S MINAS</v>
      </c>
      <c r="K17" s="41"/>
      <c r="L17" s="41"/>
      <c r="M17" s="41"/>
      <c r="N17" s="41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'Aux Conserv Alimentos'!J18</f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2100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2100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2100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175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233.33333333333331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408.33333333333331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2508.3333333333335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501.66666666666674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62.708333333333343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37.625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25.083333333333336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15.05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5.0166666666666675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200.66666666666669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847.81666666666683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43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/>
      <c r="J52" s="45">
        <v>211</v>
      </c>
      <c r="K52" s="143" t="s">
        <v>350</v>
      </c>
      <c r="L52" s="14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143" t="s">
        <v>293</v>
      </c>
      <c r="L54" s="14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84">
        <v>25</v>
      </c>
      <c r="K56" s="143" t="s">
        <v>292</v>
      </c>
      <c r="L56" s="14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279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408.33333333333331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847.81666666666683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279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1535.15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2100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8.75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0.7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40.833333333333336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13.801666666666668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67.2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131.285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2100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19.444444444444443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34.766666666666659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0.43749999999999994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0.6825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0.68176080000000006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18.932350705955557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74.945222617066662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2100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74.945222617066662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74.945222617066662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'Uniforme-EPI'!F120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'Uniforme-EPI'!F130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118.80557389537319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118.80557389537319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2100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1535.15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131.285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74.945222617066662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3841.3802226170665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118.80557389537319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3960.1857965124395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3960.1857965124395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1.8858027602440188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3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K52:L52"/>
    <mergeCell ref="C53:H53"/>
    <mergeCell ref="C54:H54"/>
    <mergeCell ref="K54:L54"/>
    <mergeCell ref="C55:H55"/>
    <mergeCell ref="C56:H56"/>
    <mergeCell ref="K56:L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29:I129"/>
    <mergeCell ref="C130:I130"/>
    <mergeCell ref="B131:I131"/>
    <mergeCell ref="C132:H132"/>
    <mergeCell ref="B135:K150"/>
    <mergeCell ref="C118:H118"/>
    <mergeCell ref="B119:H119"/>
    <mergeCell ref="B122:J122"/>
    <mergeCell ref="B123:I123"/>
    <mergeCell ref="C124:I124"/>
    <mergeCell ref="C125:I125"/>
    <mergeCell ref="C126:I126"/>
    <mergeCell ref="C127:I127"/>
    <mergeCell ref="C128:I12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showGridLines="0" topLeftCell="A109" workbookViewId="0">
      <selection activeCell="C132" sqref="C132:H132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315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316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Lavador de Roupa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317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1134.6500000000001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 t="s">
        <v>318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43800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1134.6500000000001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1134.6500000000001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1134.6500000000001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94.554166666666674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126.07222222222222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220.6263888888889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1355.276388888889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271.0552777777778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33.881909722222225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20.329145833333335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13.55276388888889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8.1316583333333341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2.710552777777778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108.42211111111112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458.08341944444447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100.92099999999999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14.33</v>
      </c>
      <c r="J52" s="45">
        <f>I52*26*0.8</f>
        <v>298.06400000000002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398.98500000000001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220.6263888888889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458.08341944444447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398.98500000000001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1077.6948083333334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1134.6500000000001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4.7277083333333341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0.3782166666666667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22.062638888888891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7.4571719444444451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36.308800000000005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70.934535833333342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1134.6500000000001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10.506018518518518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18.784761111111109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0.23638541666666668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0.36876125000000004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0.36836185320000003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10.229329394529749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40.493617544026037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1134.6500000000001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40.493617544026037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40.493617544026037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'Uniforme-EPI'!F280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'Uniforme-EPI'!F287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71.869266857031747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71.869266857031747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1134.6500000000001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1077.6948083333334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70.934535833333342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40.493617544026037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2323.7729617106929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71.869266857031747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2395.6422285677245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2395.6422285677245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2.1113490755455202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A6099"/>
  </sheetPr>
  <dimension ref="A1:Z1000"/>
  <sheetViews>
    <sheetView showGridLines="0" topLeftCell="A103" workbookViewId="0">
      <selection activeCell="B122" sqref="B122:J122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319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Operador de Copiadora Diurno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320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1186.47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38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288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321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1186.47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1186.47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1186.47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98.872500000000002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131.82999999999998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230.70249999999999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1417.1725000000001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283.43450000000001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35.429312500000002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21.2575875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14.171725000000002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8.5030350000000006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2.8343450000000003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113.37380000000002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479.00430499999999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97.811800000000005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45">
        <v>36.57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584.28579999999999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230.70249999999999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479.00430499999999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584.28579999999999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1293.9926049999999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1186.47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4.9436249999999999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0.39549000000000001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23.070250000000001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7.7977445000000003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37.967040000000004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74.174149499999999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1186.47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10.985833333333334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19.642669999999995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0.24718124999999999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0.38560274999999999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0.38518511256000004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10.696507686711946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42.342980132605277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1186.47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42.342980132605277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42.342980132605277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'Uniforme-EPI'!F182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50"/>
      <c r="C108" s="50"/>
      <c r="D108" s="50"/>
      <c r="E108" s="50"/>
      <c r="F108" s="50"/>
      <c r="G108" s="50"/>
      <c r="H108" s="50"/>
      <c r="I108" s="60"/>
      <c r="J108" s="52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133"/>
      <c r="C109" s="133"/>
      <c r="D109" s="133"/>
      <c r="E109" s="133"/>
      <c r="F109" s="133"/>
      <c r="G109" s="133"/>
      <c r="H109" s="133"/>
      <c r="I109" s="133"/>
      <c r="J109" s="133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80.318960864925927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80.318960864925927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1186.47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1293.9926049999999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74.174149499999999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42.342980132605277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2596.979734632605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80.318960864925927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2677.2986954975308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2677.2986954975308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2.256524560669491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0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9:J109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A6099"/>
  </sheetPr>
  <dimension ref="A1:Z1000"/>
  <sheetViews>
    <sheetView showGridLines="0" topLeftCell="A97" workbookViewId="0">
      <selection activeCell="F120" sqref="F12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322</v>
      </c>
      <c r="C10" s="139"/>
      <c r="D10" s="139"/>
      <c r="E10" s="34" t="s">
        <v>3</v>
      </c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Operador de Copiadora Noturno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320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1186.47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38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310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321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1186.47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f>((J23/220)*0.5)*1*26.09</f>
        <v>70.352277954545457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f>((1*1.142857*26.09)-1*26.09)*((J23/220)*0.5)</f>
        <v>10.050315371752504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1266.8725933262979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1266.8725933262979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105.57271611052482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140.76362148069975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246.33633759122458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1513.2089309175224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302.64178618350451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37.830223272938063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22.698133963762835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15.132089309175225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9.0792535855051337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3.0264178618350446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121.0567144734018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511.46461865012259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97.811800000000005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45"/>
      <c r="J56" s="45">
        <v>36.57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584.28579999999999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246.33633759122458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511.46461865012259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584.28579999999999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1342.0867562413473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1266.8725933262979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5.2786358055262408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0.42229086444209929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24.633633759122461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8.3261682105833916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40.539922986441532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79.200651626115729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1266.8725933262979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11.730301790058313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20.973779600624262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0.26393179027631203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0.41173359283104677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0.41128765367819597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11.421369636484229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45.212404063952356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1266.8725933262979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45.212404063952356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45.212404063952356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'Uniforme-EPI'!F191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84.537290884259178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84.537290884259178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1266.8725933262979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1342.0867562413473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79.200651626115729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45.212404063952356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2733.3724052577136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84.537290884259178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2817.9096961419727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2817.9096961419727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2.224303936312392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0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58466"/>
  </sheetPr>
  <dimension ref="A1:Z1000"/>
  <sheetViews>
    <sheetView showGridLines="0" topLeftCell="A112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315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323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Laboratorista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324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2016.31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325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43586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2016.31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2236.31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2236.31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186.35916666666665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248.47888888888886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434.83805555555551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2671.1480555555554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534.22961111111113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66.778701388888891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40.06722083333333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26.711480555555553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16.026888333333332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5.3422961111111107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213.69184444444443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902.84804277777766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48.021400000000014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28.05</v>
      </c>
      <c r="J52" s="45">
        <f>I52*26*0.8</f>
        <v>583.44000000000005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>
        <v>0</v>
      </c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631.46140000000003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434.83805555555551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902.84804277777766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631.46140000000003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1969.1474983333333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2236.31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9.3179583333333333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0.74543666666666664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43.483805555555556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14.697526277777778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71.561920000000001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139.80664683333333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2236.31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20.706574074074073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37.023354444444436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0.46589791666666663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0.72680075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0.72601356888000002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20.161240574874032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79.809881328939213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2236.31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79.809881328939213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79.809881328939213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'Uniforme-EPI'!F200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'Uniforme-EPI'!F209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136.85795958233831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136.85795958233831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2236.31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1969.1474983333333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139.80664683333333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79.809881328939213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4425.0740264956057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136.85795958233831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4561.9319860779442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4561.9319860779442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2.0399372117809893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58466"/>
  </sheetPr>
  <dimension ref="A1:Z1000"/>
  <sheetViews>
    <sheetView topLeftCell="A109" workbookViewId="0">
      <selection activeCell="I133" sqref="I133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315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326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Aux. Laboratório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327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1295.94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325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43586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1295.94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1045*I25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1295.94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1295.94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107.995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143.99333333333334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251.98833333333334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1547.9283333333333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309.58566666666667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38.698208333333334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23.218924999999999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15.479283333333333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9.2875700000000005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3.0958566666666667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123.83426666666666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523.19977666666671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91.243600000000001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28.05</v>
      </c>
      <c r="J52" s="45">
        <f>I52*26*0.8</f>
        <v>583.44000000000005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>
        <v>0</v>
      </c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674.68360000000007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251.98833333333334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523.19977666666671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674.68360000000007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1449.8717100000001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1295.94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5.39975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0.43198000000000003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25.198833333333337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8.5172056666666673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41.470080000000003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81.017849000000012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1295.94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11.999444444444444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21.455006666666662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0.26998749999999999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0.42118050000000001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0.42072432912000007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11.683424082798116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46.24976752302922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1295.94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46.24976752302922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46.24976752302922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'Uniforme-EPI'!F218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'Uniforme-EPI'!F227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88.858123500712239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88.858123500712239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1295.94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1449.8717100000001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81.017849000000012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46.24976752302922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2873.0793265230291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88.858123500712239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2961.9374500237413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2961.9374500237413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2.2855513758536206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000"/>
  <sheetViews>
    <sheetView showGridLines="0" topLeftCell="A103" workbookViewId="0">
      <selection activeCell="B119" sqref="B119:H119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8.28515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149</v>
      </c>
      <c r="C10" s="139"/>
      <c r="D10" s="132" t="s">
        <v>3</v>
      </c>
      <c r="E10" s="132"/>
      <c r="F10" s="139">
        <v>3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Pessoal da Administração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153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0">
        <v>1589.96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1589.96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1589.96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1589.96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(1/12)</f>
        <v>8.3333333333333329E-2</v>
      </c>
      <c r="J34" s="45">
        <f>$J$33*I34</f>
        <v>132.49666666666667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(1/12)+((1/12)/3)</f>
        <v>0.1111111111111111</v>
      </c>
      <c r="J35" s="45">
        <f>$J$33*I35</f>
        <v>176.66222222222223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309.1588888888889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1899.1188888888889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379.82377777777782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47.477972222222228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28.486783333333332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18.991188888888889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11.394713333333334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3.798237777777778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151.92951111111111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641.90218444444452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73.602400000000003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523.50639999999999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309.1588888888889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641.90218444444452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523.50639999999999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1474.5674733333335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1589.96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6.6248333333333331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0.52998666666666661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30.91588888888889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10.449570444444445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50.878720000000001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99.398999333333336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29" t="s">
        <v>173</v>
      </c>
      <c r="C80" s="129"/>
      <c r="D80" s="129"/>
      <c r="E80" s="129"/>
      <c r="F80" s="129"/>
      <c r="G80" s="129"/>
      <c r="H80" s="129"/>
      <c r="I80" s="129"/>
      <c r="J80" s="69">
        <f>J28</f>
        <v>1589.96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14.721851851851852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26.322671111111106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0.33124166666666666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0.516737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0.51617733408000011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14.334133489733855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56.742812453443477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1589.96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56.742812453443477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56.742812453443477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'Uniforme-EPI'!F9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99.608328405776618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99.608328405776618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1589.96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1474.5674733333335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99.398999333333336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56.742812453443477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3220.6692851201105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99.608328405776618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3320.2776135258873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3</v>
      </c>
      <c r="J132" s="48">
        <f>J131*I132</f>
        <v>9960.8328405776629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2.088277449448972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B3CA"/>
  </sheetPr>
  <dimension ref="A1:Z1000"/>
  <sheetViews>
    <sheetView showGridLines="0" topLeftCell="A109" workbookViewId="0">
      <selection activeCell="K128" sqref="K128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294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328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Técnico em Redes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329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1726.78</v>
      </c>
      <c r="K15" s="85" t="s">
        <v>262</v>
      </c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38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 t="s">
        <v>330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43709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1726.78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1726.78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1726.78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143.89833333333331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191.86444444444444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335.76277777777773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2062.5427777777777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412.50855555555557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51.563569444444447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30.938141666666663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20.625427777777777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12.375256666666667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4.1250855555555557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165.00342222222221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697.13945888888884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65.393200000000007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20.13</v>
      </c>
      <c r="J52" s="45">
        <f>I52*26*0.95</f>
        <v>497.21099999999996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562.60419999999999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335.76277777777773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697.13945888888884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562.60419999999999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1595.5064366666666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7"/>
      <c r="C65" s="137"/>
      <c r="D65" s="137"/>
      <c r="E65" s="137"/>
      <c r="F65" s="137"/>
      <c r="G65" s="137"/>
      <c r="H65" s="137"/>
      <c r="I65" s="137"/>
      <c r="J65" s="137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50"/>
      <c r="C66" s="50"/>
      <c r="D66" s="50"/>
      <c r="E66" s="50"/>
      <c r="F66" s="50"/>
      <c r="G66" s="50"/>
      <c r="H66" s="50"/>
      <c r="I66" s="50"/>
      <c r="J66" s="50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1726.78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7.1949166666666668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0.57559333333333329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33.576277777777776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11.348781888888889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55.256959999999999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107.95252966666666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1726.78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15.988703703703703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28.587802222222216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0.35974583333333332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0.56120349999999997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0.56059567344000005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15.567621215252348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61.62567214795159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1726.78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61.62567214795159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61.62567214795159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'Uniforme-EPI'!F236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'Uniforme-EPI'!F244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107.99581356127685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107.99581356127685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1726.78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1595.5064366666666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107.95252966666666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61.62567214795159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3491.8646384812846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107.99581356127685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3599.8604520425615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7199.720904085123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2.0847244304674373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997"/>
  <sheetViews>
    <sheetView showGridLines="0" topLeftCell="A118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331</v>
      </c>
      <c r="C10" s="139"/>
      <c r="D10" s="139"/>
      <c r="E10" s="34" t="s">
        <v>3</v>
      </c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Vigia 12x36 Diurno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332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1398.79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 x14ac:dyDescent="0.2">
      <c r="A16" s="32"/>
      <c r="B16" s="34">
        <v>4</v>
      </c>
      <c r="C16" s="132" t="s">
        <v>155</v>
      </c>
      <c r="D16" s="132"/>
      <c r="E16" s="132"/>
      <c r="F16" s="132"/>
      <c r="G16" s="132"/>
      <c r="H16" s="132"/>
      <c r="I16" s="132"/>
      <c r="J16" s="45" t="s">
        <v>333</v>
      </c>
      <c r="K16" s="3"/>
      <c r="L16" s="3"/>
      <c r="M16" s="3"/>
      <c r="N16" s="3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1398.79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1398.79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1398.79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116.56583333333333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155.42111111111109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271.98694444444442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1670.7769444444443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334.15538888888887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41.769423611111108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25.061654166666663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16.707769444444445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10.024661666666667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3.3415538888888889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133.66215555555556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564.72260722222222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((15*3.25*2)-(J23*0.06))</f>
        <v>13.572600000000008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I52*15*0.8</f>
        <v>259.56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273.13260000000002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271.98694444444442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564.72260722222222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273.13260000000002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1109.8421516666667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1398.79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5.8282916666666669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0.46626333333333331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27.198694444444445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9.193158722222222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44.761279999999999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87.447688166666666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1398.79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12.951759259259259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23.15774555555555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0.29141458333333331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0.45460674999999995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0.45411437592000004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12.610658497135033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49.920299021203178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42" t="s">
        <v>173</v>
      </c>
      <c r="C90" s="142"/>
      <c r="D90" s="142"/>
      <c r="E90" s="142"/>
      <c r="F90" s="142"/>
      <c r="G90" s="142"/>
      <c r="H90" s="142"/>
      <c r="I90" s="142"/>
      <c r="J90" s="58">
        <f>J28</f>
        <v>1398.79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f>(J90/210)*1.5*15.22</f>
        <v>152.06845571428573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152.06845571428573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49.920299021203178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152.06845571428573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201.9887547354889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'Uniforme-EPI'!F330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f>'Uniforme-EPI'!F339</f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'Uniforme-EPI'!F334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86.538203955736748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86.538203955736748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1398.79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1109.8421516666667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87.447688166666666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201.9887547354889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2798.0685945688219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86.538203955736748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2884.6067985245586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5769.2135970491172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2.06221577114832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</sheetData>
  <sheetProtection password="C59B" sheet="1" objects="1" scenarios="1"/>
  <mergeCells count="120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997"/>
  <sheetViews>
    <sheetView showGridLines="0" topLeftCell="A100" workbookViewId="0">
      <selection activeCell="K124" sqref="K124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4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/>
      <c r="E9" s="34" t="s">
        <v>147</v>
      </c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334</v>
      </c>
      <c r="C10" s="139"/>
      <c r="D10" s="139"/>
      <c r="E10" s="34" t="s">
        <v>3</v>
      </c>
      <c r="F10" s="139">
        <v>4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9">
        <v>1</v>
      </c>
      <c r="C13" s="140" t="s">
        <v>151</v>
      </c>
      <c r="D13" s="140"/>
      <c r="E13" s="140"/>
      <c r="F13" s="140"/>
      <c r="G13" s="140"/>
      <c r="H13" s="140"/>
      <c r="I13" s="140"/>
      <c r="J13" s="39" t="str">
        <f>B10</f>
        <v>Vigia 12x36 Noturno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332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1398.79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 x14ac:dyDescent="0.2">
      <c r="A16" s="32"/>
      <c r="B16" s="34">
        <v>4</v>
      </c>
      <c r="C16" s="132" t="s">
        <v>155</v>
      </c>
      <c r="D16" s="132"/>
      <c r="E16" s="132"/>
      <c r="F16" s="132"/>
      <c r="G16" s="132"/>
      <c r="H16" s="132"/>
      <c r="I16" s="132"/>
      <c r="J16" s="45" t="s">
        <v>335</v>
      </c>
      <c r="K16" s="3"/>
      <c r="L16" s="3"/>
      <c r="M16" s="3"/>
      <c r="N16" s="3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1398.79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f>((J23/210)*0.2)*8*15.22</f>
        <v>162.20635276190478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f>((8*1.142857*15.22)-8*15.22)*((J23/210)*0.2)</f>
        <v>23.172312936507424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1584.1686656984123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71">
        <f>J28</f>
        <v>1584.1686656984123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132.01405547486769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176.01874063315691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308.03279610802463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1892.2014618064368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378.44029236128739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47.305036545160924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28.38302192709655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18.922014618064367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11.353208770838622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3.7844029236128738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151.37611694451493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639.56409409057574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((15*3.25*2)-(J23*0.06))</f>
        <v>13.572600000000008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I52*15*0.8</f>
        <v>259.56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273.13260000000002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308.03279610802463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639.56409409057574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273.13260000000002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1220.7294901986004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63"/>
      <c r="B65" s="50"/>
      <c r="C65" s="50"/>
      <c r="D65" s="50"/>
      <c r="E65" s="50"/>
      <c r="F65" s="50"/>
      <c r="G65" s="50"/>
      <c r="H65" s="50"/>
      <c r="I65" s="50"/>
      <c r="J65" s="52"/>
      <c r="K65" s="49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1584.1686656984123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6.6007027737433841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0.52805622189947077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30.803279610802463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10.411508508451233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50.69339730234919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99.036944417245735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29" t="s">
        <v>173</v>
      </c>
      <c r="C80" s="129"/>
      <c r="D80" s="129"/>
      <c r="E80" s="129"/>
      <c r="F80" s="129"/>
      <c r="G80" s="129"/>
      <c r="H80" s="129"/>
      <c r="I80" s="129"/>
      <c r="J80" s="69">
        <f>J28</f>
        <v>1584.1686656984123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14.668228386096409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26.226792354340375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0.33003513868716922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0.51485481635198393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0.51429718898165822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14.281922264946669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56.536130149404272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1584.1686656984123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f>(J90/210)*1.5*15.22</f>
        <v>172.22176494235595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172.22176494235595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56.536130149404272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172.22176494235595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228.75789509176022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'Uniforme-EPI'!F350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f>'Uniforme-EPI'!F359</f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'Uniforme-EPI'!F353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96.887412229052117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74" t="s">
        <v>143</v>
      </c>
      <c r="C118" s="132" t="s">
        <v>240</v>
      </c>
      <c r="D118" s="132"/>
      <c r="E118" s="132"/>
      <c r="F118" s="132"/>
      <c r="G118" s="132"/>
      <c r="H118" s="132"/>
      <c r="I118" s="75"/>
      <c r="J118" s="45">
        <v>0</v>
      </c>
      <c r="K118" s="3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96.887412229052117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3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1584.1686656984123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1220.7294901986004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3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99.036944417245735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3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228.75789509176022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3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3132.6929954060183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96.887412229052117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3229.5804076350705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4</v>
      </c>
      <c r="J132" s="48">
        <f>J131*I132</f>
        <v>12918.321630540282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2.0386594417402177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</sheetData>
  <sheetProtection password="C59B" sheet="1" objects="1" scenarios="1"/>
  <mergeCells count="120">
    <mergeCell ref="E1:F1"/>
    <mergeCell ref="H1:J1"/>
    <mergeCell ref="B2:J2"/>
    <mergeCell ref="C3:I3"/>
    <mergeCell ref="C4:I4"/>
    <mergeCell ref="C5:I5"/>
    <mergeCell ref="C6:I6"/>
    <mergeCell ref="B8:J8"/>
    <mergeCell ref="B9:D9"/>
    <mergeCell ref="F9:J9"/>
    <mergeCell ref="B10:D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22:J122"/>
    <mergeCell ref="C132:H132"/>
    <mergeCell ref="B135:K150"/>
    <mergeCell ref="B123:I123"/>
    <mergeCell ref="C124:I124"/>
    <mergeCell ref="C125:I125"/>
    <mergeCell ref="C126:I126"/>
    <mergeCell ref="C127:I127"/>
    <mergeCell ref="C128:I128"/>
    <mergeCell ref="C129:I129"/>
    <mergeCell ref="C130:I130"/>
    <mergeCell ref="B131:I131"/>
  </mergeCells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0041"/>
  </sheetPr>
  <dimension ref="A1:Z1000"/>
  <sheetViews>
    <sheetView showGridLines="0" topLeftCell="A115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10" max="10" width="21.140625" customWidth="1"/>
    <col min="11" max="11" width="28.140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95"/>
      <c r="C1" s="95"/>
      <c r="D1" s="95"/>
      <c r="E1" s="141"/>
      <c r="F1" s="141"/>
      <c r="G1" s="95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96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96" t="s">
        <v>137</v>
      </c>
      <c r="C4" s="132" t="s">
        <v>138</v>
      </c>
      <c r="D4" s="132"/>
      <c r="E4" s="132"/>
      <c r="F4" s="132"/>
      <c r="G4" s="132"/>
      <c r="H4" s="132"/>
      <c r="I4" s="132"/>
      <c r="J4" s="96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96" t="s">
        <v>140</v>
      </c>
      <c r="C5" s="132" t="s">
        <v>141</v>
      </c>
      <c r="D5" s="132"/>
      <c r="E5" s="132"/>
      <c r="F5" s="132"/>
      <c r="G5" s="132"/>
      <c r="H5" s="132"/>
      <c r="I5" s="132"/>
      <c r="J5" s="96"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96" t="s">
        <v>143</v>
      </c>
      <c r="C6" s="132" t="s">
        <v>144</v>
      </c>
      <c r="D6" s="132"/>
      <c r="E6" s="132"/>
      <c r="F6" s="132"/>
      <c r="G6" s="132"/>
      <c r="H6" s="132"/>
      <c r="I6" s="132"/>
      <c r="J6" s="96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347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96">
        <v>1</v>
      </c>
      <c r="C13" s="132" t="s">
        <v>151</v>
      </c>
      <c r="D13" s="132"/>
      <c r="E13" s="132"/>
      <c r="F13" s="132"/>
      <c r="G13" s="132"/>
      <c r="H13" s="132"/>
      <c r="I13" s="132"/>
      <c r="J13" s="96" t="str">
        <f>B10</f>
        <v>Torrador de café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96">
        <v>2</v>
      </c>
      <c r="C14" s="132" t="s">
        <v>152</v>
      </c>
      <c r="D14" s="132"/>
      <c r="E14" s="132"/>
      <c r="F14" s="132"/>
      <c r="G14" s="132"/>
      <c r="H14" s="132"/>
      <c r="I14" s="132"/>
      <c r="J14" s="97" t="s">
        <v>348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96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v>1828.37</v>
      </c>
      <c r="K15" s="81" t="s">
        <v>262</v>
      </c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98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96">
        <v>5</v>
      </c>
      <c r="C17" s="132" t="s">
        <v>157</v>
      </c>
      <c r="D17" s="132"/>
      <c r="E17" s="132"/>
      <c r="F17" s="132"/>
      <c r="G17" s="132"/>
      <c r="H17" s="132"/>
      <c r="I17" s="132"/>
      <c r="J17" s="96" t="s">
        <v>263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96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99">
        <v>1</v>
      </c>
      <c r="C22" s="128" t="s">
        <v>161</v>
      </c>
      <c r="D22" s="128"/>
      <c r="E22" s="128"/>
      <c r="F22" s="128"/>
      <c r="G22" s="128"/>
      <c r="H22" s="128"/>
      <c r="I22" s="99" t="s">
        <v>162</v>
      </c>
      <c r="J22" s="99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99" t="s">
        <v>135</v>
      </c>
      <c r="C23" s="132" t="s">
        <v>164</v>
      </c>
      <c r="D23" s="132"/>
      <c r="E23" s="132"/>
      <c r="F23" s="132"/>
      <c r="G23" s="132"/>
      <c r="H23" s="132"/>
      <c r="I23" s="96"/>
      <c r="J23" s="45">
        <f>J15</f>
        <v>1828.37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99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99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>
        <f>1045*I25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99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99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1828.37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99" t="s">
        <v>162</v>
      </c>
      <c r="J32" s="99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1828.37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99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152.36416666666665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99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203.15222222222221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355.51638888888886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99" t="s">
        <v>162</v>
      </c>
      <c r="J38" s="99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2183.8863888888886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99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436.77727777777773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99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54.597159722222216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99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99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32.758295833333328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99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21.838863888888888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99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13.103318333333332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99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4.3677727777777777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99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174.7109111111111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738.15359944444435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99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99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59.297800000000009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99" t="s">
        <v>137</v>
      </c>
      <c r="C52" s="132" t="s">
        <v>193</v>
      </c>
      <c r="D52" s="132"/>
      <c r="E52" s="132"/>
      <c r="F52" s="132"/>
      <c r="G52" s="132"/>
      <c r="H52" s="132"/>
      <c r="I52" s="45">
        <v>14.33</v>
      </c>
      <c r="J52" s="45">
        <f>I52*26*0.8</f>
        <v>298.06400000000002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99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99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99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99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357.36180000000002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99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99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355.51638888888886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99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738.15359944444435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99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357.36180000000002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1451.0317883333332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63"/>
      <c r="B65" s="50"/>
      <c r="C65" s="50"/>
      <c r="D65" s="50"/>
      <c r="E65" s="50"/>
      <c r="F65" s="50"/>
      <c r="G65" s="50"/>
      <c r="H65" s="50"/>
      <c r="I65" s="50"/>
      <c r="J65" s="52"/>
      <c r="K65" s="49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99">
        <v>3</v>
      </c>
      <c r="C68" s="128" t="s">
        <v>209</v>
      </c>
      <c r="D68" s="128"/>
      <c r="E68" s="128"/>
      <c r="F68" s="128"/>
      <c r="G68" s="128"/>
      <c r="H68" s="128"/>
      <c r="I68" s="99" t="s">
        <v>162</v>
      </c>
      <c r="J68" s="99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1828.37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99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7.6182083333333326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99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0.60945666666666665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99" t="s">
        <v>140</v>
      </c>
      <c r="C72" s="132" t="s">
        <v>212</v>
      </c>
      <c r="D72" s="132"/>
      <c r="E72" s="132"/>
      <c r="F72" s="132"/>
      <c r="G72" s="132"/>
      <c r="H72" s="132"/>
      <c r="I72" s="46">
        <f>(5/30)/12</f>
        <v>1.3888888888888888E-2</v>
      </c>
      <c r="J72" s="45">
        <f>$J$69*I72</f>
        <v>25.394027777777776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99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4.6944444444444447E-3</v>
      </c>
      <c r="J73" s="45">
        <f>$J$69*I73</f>
        <v>8.5831813888888888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99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58.507839999999995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5.5083333333333331E-2</v>
      </c>
      <c r="J75" s="48">
        <f>SUM(J70:J74)</f>
        <v>100.71271416666666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"/>
      <c r="B76" s="50"/>
      <c r="C76" s="50"/>
      <c r="D76" s="50"/>
      <c r="E76" s="50"/>
      <c r="F76" s="50"/>
      <c r="G76" s="50"/>
      <c r="H76" s="50"/>
      <c r="I76" s="59"/>
      <c r="J76" s="52"/>
      <c r="K76" s="4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61"/>
      <c r="B77" s="137"/>
      <c r="C77" s="137"/>
      <c r="D77" s="137"/>
      <c r="E77" s="137"/>
      <c r="F77" s="137"/>
      <c r="G77" s="137"/>
      <c r="H77" s="137"/>
      <c r="I77" s="137"/>
      <c r="J77" s="137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99" t="s">
        <v>162</v>
      </c>
      <c r="J79" s="99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1828.37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99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16.929351851851848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99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30.269681111111105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99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0.38091041666666664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99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0.59422024999999989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99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0.59357666376000007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99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16.483496219165694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65.251236512555309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99" t="s">
        <v>162</v>
      </c>
      <c r="J89" s="99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1828.37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99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99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99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65.251236512555309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99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65.251236512555309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99">
        <v>5</v>
      </c>
      <c r="C102" s="128" t="s">
        <v>236</v>
      </c>
      <c r="D102" s="128"/>
      <c r="E102" s="128"/>
      <c r="F102" s="128"/>
      <c r="G102" s="128"/>
      <c r="H102" s="128"/>
      <c r="I102" s="99"/>
      <c r="J102" s="99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99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'Uniforme-EPI'!F381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99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'Uniforme-EPI'!F393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99">
        <v>6</v>
      </c>
      <c r="C111" s="128" t="s">
        <v>243</v>
      </c>
      <c r="D111" s="128"/>
      <c r="E111" s="128"/>
      <c r="F111" s="128"/>
      <c r="G111" s="128"/>
      <c r="H111" s="128"/>
      <c r="I111" s="99" t="s">
        <v>162</v>
      </c>
      <c r="J111" s="99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99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99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99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99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99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99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106.55770326842953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99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106.55770326842953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99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99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1828.37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99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1451.0317883333332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99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100.71271416666666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99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65.251236512555309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99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99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3445.365739012555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99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106.55770326842953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3551.9234422809845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99"/>
      <c r="C132" s="129" t="s">
        <v>258</v>
      </c>
      <c r="D132" s="129"/>
      <c r="E132" s="129"/>
      <c r="F132" s="129"/>
      <c r="G132" s="129"/>
      <c r="H132" s="129"/>
      <c r="I132" s="99">
        <f>F10</f>
        <v>1</v>
      </c>
      <c r="J132" s="48">
        <f>J131*I132</f>
        <v>3551.9234422809845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1.9426721299742311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C128:I128"/>
    <mergeCell ref="C129:I129"/>
    <mergeCell ref="C130:I130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14:H114"/>
    <mergeCell ref="C115:H115"/>
    <mergeCell ref="C116:H116"/>
    <mergeCell ref="C117:H117"/>
    <mergeCell ref="C118:H118"/>
    <mergeCell ref="B119:H119"/>
    <mergeCell ref="B107:H107"/>
    <mergeCell ref="B108:J108"/>
    <mergeCell ref="B110:J110"/>
    <mergeCell ref="C111:H111"/>
    <mergeCell ref="C112:H112"/>
    <mergeCell ref="C113:H113"/>
    <mergeCell ref="B101:J101"/>
    <mergeCell ref="C102:H102"/>
    <mergeCell ref="C103:H103"/>
    <mergeCell ref="C104:H104"/>
    <mergeCell ref="C105:H105"/>
    <mergeCell ref="C106:H106"/>
    <mergeCell ref="B92:H92"/>
    <mergeCell ref="B94:J94"/>
    <mergeCell ref="B95:I95"/>
    <mergeCell ref="C96:I96"/>
    <mergeCell ref="C97:I97"/>
    <mergeCell ref="B98:I98"/>
    <mergeCell ref="C86:H86"/>
    <mergeCell ref="B87:H87"/>
    <mergeCell ref="B88:J88"/>
    <mergeCell ref="B89:H89"/>
    <mergeCell ref="B90:I90"/>
    <mergeCell ref="C91:H91"/>
    <mergeCell ref="B80:I80"/>
    <mergeCell ref="C81:H81"/>
    <mergeCell ref="C82:H82"/>
    <mergeCell ref="C83:H83"/>
    <mergeCell ref="C84:H84"/>
    <mergeCell ref="C85:H85"/>
    <mergeCell ref="C73:H73"/>
    <mergeCell ref="C74:H74"/>
    <mergeCell ref="B75:H75"/>
    <mergeCell ref="B77:J77"/>
    <mergeCell ref="B78:J78"/>
    <mergeCell ref="B79:H79"/>
    <mergeCell ref="B67:J67"/>
    <mergeCell ref="C68:H68"/>
    <mergeCell ref="B69:I69"/>
    <mergeCell ref="C70:H70"/>
    <mergeCell ref="C71:H71"/>
    <mergeCell ref="C72:H72"/>
    <mergeCell ref="B60:I60"/>
    <mergeCell ref="C61:I61"/>
    <mergeCell ref="C62:I62"/>
    <mergeCell ref="C63:I63"/>
    <mergeCell ref="B64:I64"/>
    <mergeCell ref="B66:J66"/>
    <mergeCell ref="C53:H53"/>
    <mergeCell ref="C54:H54"/>
    <mergeCell ref="C55:H55"/>
    <mergeCell ref="C56:H56"/>
    <mergeCell ref="B57:I57"/>
    <mergeCell ref="B59:J59"/>
    <mergeCell ref="C46:H46"/>
    <mergeCell ref="C47:H47"/>
    <mergeCell ref="B48:H48"/>
    <mergeCell ref="B50:H50"/>
    <mergeCell ref="C51:H51"/>
    <mergeCell ref="C52:H52"/>
    <mergeCell ref="C40:H40"/>
    <mergeCell ref="C41:H41"/>
    <mergeCell ref="C42:H42"/>
    <mergeCell ref="C43:H43"/>
    <mergeCell ref="C44:H44"/>
    <mergeCell ref="C45:H45"/>
    <mergeCell ref="B33:I33"/>
    <mergeCell ref="C34:H34"/>
    <mergeCell ref="C35:H35"/>
    <mergeCell ref="B36:H36"/>
    <mergeCell ref="B38:H38"/>
    <mergeCell ref="B39:I39"/>
    <mergeCell ref="C25:H25"/>
    <mergeCell ref="C26:H26"/>
    <mergeCell ref="C27:H27"/>
    <mergeCell ref="B28:I28"/>
    <mergeCell ref="B31:J31"/>
    <mergeCell ref="B32:H32"/>
    <mergeCell ref="C18:I18"/>
    <mergeCell ref="B19:J19"/>
    <mergeCell ref="B21:J21"/>
    <mergeCell ref="C22:H22"/>
    <mergeCell ref="C23:H23"/>
    <mergeCell ref="C24:H24"/>
    <mergeCell ref="B12:J12"/>
    <mergeCell ref="C13:I13"/>
    <mergeCell ref="C14:I14"/>
    <mergeCell ref="C15:I15"/>
    <mergeCell ref="C16:I16"/>
    <mergeCell ref="C17:I17"/>
    <mergeCell ref="C6:I6"/>
    <mergeCell ref="B8:J8"/>
    <mergeCell ref="B9:C9"/>
    <mergeCell ref="D9:E9"/>
    <mergeCell ref="F9:J9"/>
    <mergeCell ref="B10:C10"/>
    <mergeCell ref="D10:E10"/>
    <mergeCell ref="F10:J10"/>
    <mergeCell ref="E1:F1"/>
    <mergeCell ref="H1:J1"/>
    <mergeCell ref="B2:J2"/>
    <mergeCell ref="C3:I3"/>
    <mergeCell ref="C4:I4"/>
    <mergeCell ref="C5:I5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000"/>
  <sheetViews>
    <sheetView topLeftCell="A118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0.5703125" customWidth="1"/>
    <col min="11" max="11" width="28.28515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21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Supervisor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336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2096.15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2096.15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2096.15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2096.15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(1/12)</f>
        <v>8.3333333333333329E-2</v>
      </c>
      <c r="J34" s="45">
        <f>$J$33*I34</f>
        <v>174.67916666666667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(1/12)+((1/12)/3)</f>
        <v>0.1111111111111111</v>
      </c>
      <c r="J35" s="45">
        <f>$J$33*I35</f>
        <v>232.90555555555557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407.58472222222224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2503.7347222222224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500.74694444444452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62.593368055555565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37.556020833333335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25.037347222222223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15.022408333333335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5.0074694444444452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200.29877777777779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846.26233611111138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43.230999999999995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493.13499999999999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407.58472222222224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846.26233611111138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493.13499999999999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1746.9820583333337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2096.15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8.7339583333333337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0.69871666666666665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40.758472222222224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13.776363611111112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67.076800000000006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131.04431083333333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2096.15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19.408796296296295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34.702927777777774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0.43669791666666663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0.68124874999999996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0.68051090520000013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18.89764139632797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74.807823042268708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2096.15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74.807823042268708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74.807823042268708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'Uniforme-EPI'!F368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'Uniforme-EPI'!F372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125.22631522295677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125.22631522295677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2096.15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1746.9820583333337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131.04431083333333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74.807823042268708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4048.9841922089358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125.22631522295677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4174.2105074318924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8348.4210148637849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1.9913701344998651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000"/>
  <sheetViews>
    <sheetView showGridLines="0" topLeftCell="A112" workbookViewId="0">
      <selection activeCell="K130" sqref="K130"/>
    </sheetView>
  </sheetViews>
  <sheetFormatPr defaultRowHeight="12.75" x14ac:dyDescent="0.2"/>
  <cols>
    <col min="1" max="1" width="1.42578125" customWidth="1"/>
    <col min="2" max="2" width="8.42578125" customWidth="1"/>
    <col min="3" max="3" width="14.5703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8.7109375" customWidth="1"/>
    <col min="10" max="10" width="20.5703125" customWidth="1"/>
    <col min="11" max="11" width="28.28515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337</v>
      </c>
      <c r="C10" s="139"/>
      <c r="D10" s="132" t="s">
        <v>3</v>
      </c>
      <c r="E10" s="132"/>
      <c r="F10" s="139">
        <v>1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Pessoal da Adm TCO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153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1589.96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1589.96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46"/>
      <c r="J25" s="45"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1589.96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1589.96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(1/12)</f>
        <v>8.3333333333333329E-2</v>
      </c>
      <c r="J34" s="45">
        <f>$J$33*I34</f>
        <v>132.49666666666667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(1/12)+((1/12)/3)</f>
        <v>0.1111111111111111</v>
      </c>
      <c r="J35" s="45">
        <f>$J$33*I35</f>
        <v>176.66222222222223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309.1588888888889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1899.1188888888889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379.82377777777782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47.477972222222228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28.486783333333332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18.991188888888889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11.394713333333334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3.798237777777778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151.92951111111111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641.90218444444452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((26*4.15*2)-(J23*0.06))</f>
        <v>120.40240000000001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31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I55*0.7</f>
        <v>0</v>
      </c>
      <c r="K55" s="64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570.30640000000005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309.1588888888889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641.90218444444452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570.30640000000005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1521.3674733333335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32"/>
      <c r="B65" s="138"/>
      <c r="C65" s="138"/>
      <c r="D65" s="138"/>
      <c r="E65" s="138"/>
      <c r="F65" s="138"/>
      <c r="G65" s="138"/>
      <c r="H65" s="138"/>
      <c r="I65" s="138"/>
      <c r="J65" s="138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66"/>
      <c r="C66" s="66"/>
      <c r="D66" s="66"/>
      <c r="E66" s="66"/>
      <c r="F66" s="66"/>
      <c r="G66" s="66"/>
      <c r="H66" s="66"/>
      <c r="I66" s="66"/>
      <c r="J66" s="66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1589.96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6.6248333333333331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0.52998666666666661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(7/30)/12</f>
        <v>1.9444444444444445E-2</v>
      </c>
      <c r="J72" s="45">
        <f>$J$69*I72</f>
        <v>30.91588888888889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6.5722222222222224E-3</v>
      </c>
      <c r="J73" s="45">
        <f>$J$69*I73</f>
        <v>10.449570444444445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50.878720000000001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6.2516666666666665E-2</v>
      </c>
      <c r="J75" s="48">
        <f>SUM(J70:J74)</f>
        <v>99.398999333333336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61"/>
      <c r="B76" s="137"/>
      <c r="C76" s="137"/>
      <c r="D76" s="137"/>
      <c r="E76" s="137"/>
      <c r="F76" s="137"/>
      <c r="G76" s="137"/>
      <c r="H76" s="137"/>
      <c r="I76" s="137"/>
      <c r="J76" s="137"/>
      <c r="K76" s="63"/>
      <c r="L76" s="63"/>
      <c r="M76" s="63"/>
      <c r="N76" s="63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ht="14.25" customHeight="1" x14ac:dyDescent="0.2">
      <c r="A77" s="61"/>
      <c r="B77" s="50"/>
      <c r="C77" s="50"/>
      <c r="D77" s="50"/>
      <c r="E77" s="50"/>
      <c r="F77" s="50"/>
      <c r="G77" s="50"/>
      <c r="H77" s="50"/>
      <c r="I77" s="50"/>
      <c r="J77" s="50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1589.96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14.721851851851852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26.322671111111106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0.33124166666666666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0.516737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0.51617733408000011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14.334133489733855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56.742812453443477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1589.96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56.742812453443477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56.742812453443477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'Uniforme-EPI'!F9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101.05575108618899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101.05575108618899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1589.96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1521.3674733333335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99.398999333333336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56.742812453443477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3267.4692851201107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101.05575108618899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3368.5250362062998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</v>
      </c>
      <c r="J132" s="48">
        <f>J131*I132</f>
        <v>3368.5250362062998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2.1186225038405366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5:J65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6:J76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000"/>
  <sheetViews>
    <sheetView topLeftCell="A64" workbookViewId="0">
      <selection activeCell="B80" sqref="B80:H8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5.710937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27" width="14.28515625" customWidth="1"/>
    <col min="28" max="1025" width="14.42578125" customWidth="1"/>
  </cols>
  <sheetData>
    <row r="1" spans="1:27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1"/>
    </row>
    <row r="2" spans="1:27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1"/>
    </row>
    <row r="3" spans="1:27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1"/>
    </row>
    <row r="4" spans="1:27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1"/>
    </row>
    <row r="5" spans="1:27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1"/>
    </row>
    <row r="6" spans="1:27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1"/>
    </row>
    <row r="7" spans="1:27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1"/>
    </row>
    <row r="8" spans="1:27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1"/>
    </row>
    <row r="9" spans="1:27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1"/>
    </row>
    <row r="10" spans="1:27" ht="12.75" customHeight="1" x14ac:dyDescent="0.2">
      <c r="A10" s="32"/>
      <c r="B10" s="139" t="s">
        <v>338</v>
      </c>
      <c r="C10" s="139"/>
      <c r="D10" s="132" t="s">
        <v>339</v>
      </c>
      <c r="E10" s="132"/>
      <c r="F10" s="139"/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1"/>
    </row>
    <row r="11" spans="1:27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1"/>
    </row>
    <row r="12" spans="1:27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1"/>
    </row>
    <row r="13" spans="1:27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/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1"/>
    </row>
    <row r="14" spans="1:27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/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1"/>
    </row>
    <row r="15" spans="1:27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88"/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1"/>
    </row>
    <row r="16" spans="1:27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/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89"/>
    </row>
    <row r="17" spans="1:27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/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1"/>
    </row>
    <row r="18" spans="1:27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/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1"/>
    </row>
    <row r="19" spans="1:27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1"/>
    </row>
    <row r="20" spans="1:27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1"/>
    </row>
    <row r="21" spans="1:27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1"/>
    </row>
    <row r="22" spans="1:27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1"/>
    </row>
    <row r="23" spans="1:27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/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1"/>
    </row>
    <row r="24" spans="1:27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/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1"/>
    </row>
    <row r="25" spans="1:27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/>
      <c r="J25" s="45"/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1"/>
    </row>
    <row r="26" spans="1:27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/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1"/>
    </row>
    <row r="27" spans="1:27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/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1"/>
    </row>
    <row r="28" spans="1:27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/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1"/>
    </row>
    <row r="29" spans="1:27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1"/>
    </row>
    <row r="30" spans="1:27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1"/>
    </row>
    <row r="31" spans="1:27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1"/>
    </row>
    <row r="32" spans="1:27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1"/>
    </row>
    <row r="33" spans="1:27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/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1"/>
    </row>
    <row r="34" spans="1:27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/>
      <c r="J34" s="45"/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1"/>
    </row>
    <row r="35" spans="1:27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/>
      <c r="J35" s="45"/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1"/>
    </row>
    <row r="36" spans="1:27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</v>
      </c>
      <c r="J36" s="48"/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1"/>
    </row>
    <row r="37" spans="1:27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1"/>
    </row>
    <row r="38" spans="1:27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1"/>
    </row>
    <row r="39" spans="1:27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/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1"/>
    </row>
    <row r="40" spans="1:27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/>
      <c r="J40" s="45"/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1"/>
    </row>
    <row r="41" spans="1:27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/>
      <c r="J41" s="45"/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1"/>
    </row>
    <row r="42" spans="1:27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90"/>
      <c r="J42" s="45"/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1"/>
    </row>
    <row r="43" spans="1:27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/>
      <c r="J43" s="45"/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1"/>
    </row>
    <row r="44" spans="1:27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/>
      <c r="J44" s="45"/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1"/>
    </row>
    <row r="45" spans="1:27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/>
      <c r="J45" s="45"/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1"/>
    </row>
    <row r="46" spans="1:27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/>
      <c r="J46" s="45"/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1"/>
    </row>
    <row r="47" spans="1:27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/>
      <c r="J47" s="45"/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1"/>
    </row>
    <row r="48" spans="1:27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</v>
      </c>
      <c r="J48" s="48">
        <f>SUM(J40:J47)</f>
        <v>0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1"/>
    </row>
    <row r="49" spans="1:27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1"/>
    </row>
    <row r="50" spans="1:27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44" t="s">
        <v>340</v>
      </c>
      <c r="J50" s="53" t="s">
        <v>341</v>
      </c>
      <c r="K50" s="44" t="s">
        <v>163</v>
      </c>
      <c r="L50" s="3"/>
      <c r="M50" s="3"/>
      <c r="N50" s="3"/>
      <c r="O50" s="3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2.75" customHeight="1" x14ac:dyDescent="0.2">
      <c r="A51" s="61"/>
      <c r="B51" s="44" t="s">
        <v>135</v>
      </c>
      <c r="C51" s="132"/>
      <c r="D51" s="132"/>
      <c r="E51" s="132"/>
      <c r="F51" s="132"/>
      <c r="G51" s="132"/>
      <c r="H51" s="132"/>
      <c r="I51" s="34"/>
      <c r="J51" s="62"/>
      <c r="K51" s="45"/>
      <c r="L51" s="63"/>
      <c r="M51" s="63"/>
      <c r="N51" s="63"/>
      <c r="O51" s="63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</row>
    <row r="52" spans="1:27" ht="14.25" customHeight="1" x14ac:dyDescent="0.2">
      <c r="A52" s="32"/>
      <c r="B52" s="44" t="s">
        <v>137</v>
      </c>
      <c r="C52" s="132"/>
      <c r="D52" s="132"/>
      <c r="E52" s="132"/>
      <c r="F52" s="132"/>
      <c r="G52" s="132"/>
      <c r="H52" s="132"/>
      <c r="I52" s="34"/>
      <c r="J52" s="45"/>
      <c r="K52" s="45"/>
      <c r="L52" s="3"/>
      <c r="M52" s="3"/>
      <c r="N52" s="3"/>
      <c r="O52" s="3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4.25" customHeight="1" x14ac:dyDescent="0.2">
      <c r="A53" s="32"/>
      <c r="B53" s="44" t="s">
        <v>140</v>
      </c>
      <c r="C53" s="132"/>
      <c r="D53" s="132"/>
      <c r="E53" s="132"/>
      <c r="F53" s="132"/>
      <c r="G53" s="132"/>
      <c r="H53" s="132"/>
      <c r="I53" s="34"/>
      <c r="J53" s="45"/>
      <c r="K53" s="45"/>
      <c r="L53" s="3"/>
      <c r="M53" s="3"/>
      <c r="N53" s="3"/>
      <c r="O53" s="3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4.25" customHeight="1" x14ac:dyDescent="0.2">
      <c r="A54" s="32"/>
      <c r="B54" s="44" t="s">
        <v>143</v>
      </c>
      <c r="C54" s="132"/>
      <c r="D54" s="132"/>
      <c r="E54" s="132"/>
      <c r="F54" s="132"/>
      <c r="G54" s="132"/>
      <c r="H54" s="132"/>
      <c r="I54" s="34"/>
      <c r="J54" s="45"/>
      <c r="K54" s="45"/>
      <c r="L54" s="64"/>
      <c r="M54" s="3"/>
      <c r="N54" s="3"/>
      <c r="O54" s="3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4.25" customHeight="1" x14ac:dyDescent="0.2">
      <c r="A55" s="32"/>
      <c r="B55" s="44" t="s">
        <v>168</v>
      </c>
      <c r="C55" s="132"/>
      <c r="D55" s="132"/>
      <c r="E55" s="132"/>
      <c r="F55" s="132"/>
      <c r="G55" s="132"/>
      <c r="H55" s="132"/>
      <c r="I55" s="34"/>
      <c r="J55" s="45"/>
      <c r="K55" s="45"/>
      <c r="L55" s="83"/>
      <c r="M55" s="3"/>
      <c r="N55" s="3"/>
      <c r="O55" s="3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4.25" customHeight="1" x14ac:dyDescent="0.2">
      <c r="A56" s="32"/>
      <c r="B56" s="44" t="s">
        <v>184</v>
      </c>
      <c r="C56" s="132"/>
      <c r="D56" s="132"/>
      <c r="E56" s="132"/>
      <c r="F56" s="132"/>
      <c r="G56" s="132"/>
      <c r="H56" s="132"/>
      <c r="I56" s="34"/>
      <c r="J56" s="45"/>
      <c r="K56" s="45"/>
      <c r="L56" s="65"/>
      <c r="M56" s="3"/>
      <c r="N56" s="3"/>
      <c r="O56" s="3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4.25" customHeight="1" x14ac:dyDescent="0.2">
      <c r="A57" s="32"/>
      <c r="B57" s="91" t="s">
        <v>186</v>
      </c>
      <c r="C57" s="146" t="s">
        <v>342</v>
      </c>
      <c r="D57" s="146"/>
      <c r="E57" s="146"/>
      <c r="F57" s="146"/>
      <c r="G57" s="146"/>
      <c r="H57" s="146"/>
      <c r="I57" s="92">
        <v>360</v>
      </c>
      <c r="J57" s="93">
        <v>170</v>
      </c>
      <c r="K57" s="93">
        <f>I57*J57</f>
        <v>61200</v>
      </c>
      <c r="L57" s="3"/>
      <c r="M57" s="3"/>
      <c r="N57" s="3"/>
      <c r="O57" s="3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4.25" customHeight="1" x14ac:dyDescent="0.2">
      <c r="A58" s="32"/>
      <c r="B58" s="128" t="s">
        <v>198</v>
      </c>
      <c r="C58" s="128"/>
      <c r="D58" s="128"/>
      <c r="E58" s="128"/>
      <c r="F58" s="128"/>
      <c r="G58" s="128"/>
      <c r="H58" s="128"/>
      <c r="I58" s="128"/>
      <c r="J58" s="128"/>
      <c r="K58" s="48">
        <f>SUM(K51:K57)</f>
        <v>61200</v>
      </c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1"/>
    </row>
    <row r="59" spans="1:27" ht="14.25" customHeight="1" x14ac:dyDescent="0.2">
      <c r="A59" s="32"/>
      <c r="B59" s="2"/>
      <c r="C59" s="50"/>
      <c r="D59" s="50"/>
      <c r="E59" s="50"/>
      <c r="F59" s="50"/>
      <c r="G59" s="50"/>
      <c r="H59" s="50"/>
      <c r="I59" s="59"/>
      <c r="J59" s="60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1"/>
    </row>
    <row r="60" spans="1:27" ht="14.25" customHeight="1" x14ac:dyDescent="0.2">
      <c r="A60" s="32"/>
      <c r="B60" s="131" t="s">
        <v>199</v>
      </c>
      <c r="C60" s="131"/>
      <c r="D60" s="131"/>
      <c r="E60" s="131"/>
      <c r="F60" s="131"/>
      <c r="G60" s="131"/>
      <c r="H60" s="131"/>
      <c r="I60" s="131"/>
      <c r="J60" s="131"/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1"/>
    </row>
    <row r="61" spans="1:27" ht="12.75" customHeight="1" x14ac:dyDescent="0.2">
      <c r="A61" s="32"/>
      <c r="B61" s="128" t="s">
        <v>200</v>
      </c>
      <c r="C61" s="128"/>
      <c r="D61" s="128"/>
      <c r="E61" s="128"/>
      <c r="F61" s="128"/>
      <c r="G61" s="128"/>
      <c r="H61" s="128"/>
      <c r="I61" s="128"/>
      <c r="J61" s="44" t="s">
        <v>163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1"/>
    </row>
    <row r="62" spans="1:27" ht="12.75" customHeight="1" x14ac:dyDescent="0.2">
      <c r="A62" s="32"/>
      <c r="B62" s="44" t="s">
        <v>201</v>
      </c>
      <c r="C62" s="132" t="s">
        <v>202</v>
      </c>
      <c r="D62" s="132"/>
      <c r="E62" s="132"/>
      <c r="F62" s="132"/>
      <c r="G62" s="132"/>
      <c r="H62" s="132"/>
      <c r="I62" s="132"/>
      <c r="J62" s="45">
        <f>J36</f>
        <v>0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1"/>
    </row>
    <row r="63" spans="1:27" ht="14.25" customHeight="1" x14ac:dyDescent="0.2">
      <c r="A63" s="32"/>
      <c r="B63" s="44" t="s">
        <v>203</v>
      </c>
      <c r="C63" s="132" t="s">
        <v>204</v>
      </c>
      <c r="D63" s="132"/>
      <c r="E63" s="132"/>
      <c r="F63" s="132"/>
      <c r="G63" s="132"/>
      <c r="H63" s="132"/>
      <c r="I63" s="132"/>
      <c r="J63" s="45">
        <f>J48</f>
        <v>0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1"/>
    </row>
    <row r="64" spans="1:27" ht="14.25" customHeight="1" x14ac:dyDescent="0.2">
      <c r="A64" s="32"/>
      <c r="B64" s="44" t="s">
        <v>205</v>
      </c>
      <c r="C64" s="132" t="s">
        <v>206</v>
      </c>
      <c r="D64" s="132"/>
      <c r="E64" s="132"/>
      <c r="F64" s="132"/>
      <c r="G64" s="132"/>
      <c r="H64" s="132"/>
      <c r="I64" s="132"/>
      <c r="J64" s="45">
        <f>K58</f>
        <v>61200</v>
      </c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1"/>
    </row>
    <row r="65" spans="1:27" ht="14.25" customHeight="1" x14ac:dyDescent="0.2">
      <c r="A65" s="61"/>
      <c r="B65" s="128" t="s">
        <v>207</v>
      </c>
      <c r="C65" s="128"/>
      <c r="D65" s="128"/>
      <c r="E65" s="128"/>
      <c r="F65" s="128"/>
      <c r="G65" s="128"/>
      <c r="H65" s="128"/>
      <c r="I65" s="128"/>
      <c r="J65" s="48">
        <f>SUM(J62:J64)</f>
        <v>61200</v>
      </c>
      <c r="K65" s="49"/>
      <c r="L65" s="63"/>
      <c r="M65" s="63"/>
      <c r="N65" s="63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31"/>
    </row>
    <row r="66" spans="1:27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1"/>
    </row>
    <row r="67" spans="1:27" ht="14.25" customHeight="1" x14ac:dyDescent="0.2">
      <c r="A67" s="32"/>
      <c r="B67" s="66"/>
      <c r="C67" s="66"/>
      <c r="D67" s="66"/>
      <c r="E67" s="66"/>
      <c r="F67" s="66"/>
      <c r="G67" s="66"/>
      <c r="H67" s="66"/>
      <c r="I67" s="66"/>
      <c r="J67" s="66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1"/>
    </row>
    <row r="68" spans="1:27" ht="14.25" customHeight="1" x14ac:dyDescent="0.2">
      <c r="A68" s="32"/>
      <c r="B68" s="131" t="s">
        <v>208</v>
      </c>
      <c r="C68" s="131"/>
      <c r="D68" s="131"/>
      <c r="E68" s="131"/>
      <c r="F68" s="131"/>
      <c r="G68" s="131"/>
      <c r="H68" s="131"/>
      <c r="I68" s="131"/>
      <c r="J68" s="131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1"/>
    </row>
    <row r="69" spans="1:27" ht="14.25" customHeight="1" x14ac:dyDescent="0.2">
      <c r="A69" s="32"/>
      <c r="B69" s="44">
        <v>3</v>
      </c>
      <c r="C69" s="128" t="s">
        <v>209</v>
      </c>
      <c r="D69" s="128"/>
      <c r="E69" s="128"/>
      <c r="F69" s="128"/>
      <c r="G69" s="128"/>
      <c r="H69" s="128"/>
      <c r="I69" s="44" t="s">
        <v>162</v>
      </c>
      <c r="J69" s="44" t="s">
        <v>163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1"/>
    </row>
    <row r="70" spans="1:27" ht="14.25" customHeight="1" x14ac:dyDescent="0.2">
      <c r="A70" s="32"/>
      <c r="B70" s="128" t="s">
        <v>173</v>
      </c>
      <c r="C70" s="128"/>
      <c r="D70" s="128"/>
      <c r="E70" s="128"/>
      <c r="F70" s="128"/>
      <c r="G70" s="128"/>
      <c r="H70" s="128"/>
      <c r="I70" s="128"/>
      <c r="J70" s="58"/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1"/>
    </row>
    <row r="71" spans="1:27" ht="14.25" customHeight="1" x14ac:dyDescent="0.2">
      <c r="A71" s="32"/>
      <c r="B71" s="44" t="s">
        <v>135</v>
      </c>
      <c r="C71" s="132" t="s">
        <v>210</v>
      </c>
      <c r="D71" s="132"/>
      <c r="E71" s="132"/>
      <c r="F71" s="132"/>
      <c r="G71" s="132"/>
      <c r="H71" s="132"/>
      <c r="I71" s="46"/>
      <c r="J71" s="45"/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1"/>
    </row>
    <row r="72" spans="1:27" ht="14.25" customHeight="1" x14ac:dyDescent="0.2">
      <c r="A72" s="32"/>
      <c r="B72" s="44" t="s">
        <v>137</v>
      </c>
      <c r="C72" s="132" t="s">
        <v>211</v>
      </c>
      <c r="D72" s="132"/>
      <c r="E72" s="132"/>
      <c r="F72" s="132"/>
      <c r="G72" s="132"/>
      <c r="H72" s="132"/>
      <c r="I72" s="46"/>
      <c r="J72" s="45"/>
      <c r="K72" s="49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1"/>
    </row>
    <row r="73" spans="1:27" ht="14.25" customHeight="1" x14ac:dyDescent="0.2">
      <c r="A73" s="32"/>
      <c r="B73" s="44" t="s">
        <v>140</v>
      </c>
      <c r="C73" s="132" t="s">
        <v>212</v>
      </c>
      <c r="D73" s="132"/>
      <c r="E73" s="132"/>
      <c r="F73" s="132"/>
      <c r="G73" s="132"/>
      <c r="H73" s="132"/>
      <c r="I73" s="46"/>
      <c r="J73" s="45"/>
      <c r="K73" s="94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1"/>
    </row>
    <row r="74" spans="1:27" ht="14.25" customHeight="1" x14ac:dyDescent="0.2">
      <c r="A74" s="32"/>
      <c r="B74" s="44" t="s">
        <v>143</v>
      </c>
      <c r="C74" s="132" t="s">
        <v>214</v>
      </c>
      <c r="D74" s="132"/>
      <c r="E74" s="132"/>
      <c r="F74" s="132"/>
      <c r="G74" s="132"/>
      <c r="H74" s="132"/>
      <c r="I74" s="46"/>
      <c r="J74" s="45"/>
      <c r="K74" s="68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1"/>
    </row>
    <row r="75" spans="1:27" ht="14.25" customHeight="1" x14ac:dyDescent="0.2">
      <c r="A75" s="3"/>
      <c r="B75" s="44" t="s">
        <v>168</v>
      </c>
      <c r="C75" s="132" t="s">
        <v>215</v>
      </c>
      <c r="D75" s="132"/>
      <c r="E75" s="132"/>
      <c r="F75" s="132"/>
      <c r="G75" s="132"/>
      <c r="H75" s="132"/>
      <c r="I75" s="46"/>
      <c r="J75" s="45"/>
      <c r="K75" s="49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1"/>
    </row>
    <row r="76" spans="1:27" ht="14.25" customHeight="1" x14ac:dyDescent="0.2">
      <c r="A76" s="32"/>
      <c r="B76" s="128" t="s">
        <v>216</v>
      </c>
      <c r="C76" s="128"/>
      <c r="D76" s="128"/>
      <c r="E76" s="128"/>
      <c r="F76" s="128"/>
      <c r="G76" s="128"/>
      <c r="H76" s="128"/>
      <c r="I76" s="53">
        <f>SUM(I71:I75)</f>
        <v>0</v>
      </c>
      <c r="J76" s="48"/>
      <c r="K76" s="49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1"/>
    </row>
    <row r="77" spans="1:27" ht="14.25" customHeight="1" x14ac:dyDescent="0.2">
      <c r="A77" s="61"/>
      <c r="B77" s="137"/>
      <c r="C77" s="137"/>
      <c r="D77" s="137"/>
      <c r="E77" s="137"/>
      <c r="F77" s="137"/>
      <c r="G77" s="137"/>
      <c r="H77" s="137"/>
      <c r="I77" s="137"/>
      <c r="J77" s="137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31"/>
    </row>
    <row r="78" spans="1:27" ht="14.25" customHeight="1" x14ac:dyDescent="0.2">
      <c r="A78" s="61"/>
      <c r="B78" s="50"/>
      <c r="C78" s="50"/>
      <c r="D78" s="50"/>
      <c r="E78" s="50"/>
      <c r="F78" s="50"/>
      <c r="G78" s="50"/>
      <c r="H78" s="50"/>
      <c r="I78" s="50"/>
      <c r="J78" s="50"/>
      <c r="K78" s="63"/>
      <c r="L78" s="63"/>
      <c r="M78" s="63"/>
      <c r="N78" s="63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31"/>
    </row>
    <row r="79" spans="1:27" ht="14.25" customHeight="1" x14ac:dyDescent="0.2">
      <c r="A79" s="32"/>
      <c r="B79" s="131" t="s">
        <v>217</v>
      </c>
      <c r="C79" s="131"/>
      <c r="D79" s="131"/>
      <c r="E79" s="131"/>
      <c r="F79" s="131"/>
      <c r="G79" s="131"/>
      <c r="H79" s="131"/>
      <c r="I79" s="131"/>
      <c r="J79" s="131"/>
      <c r="K79" s="3"/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1"/>
    </row>
    <row r="80" spans="1:27" ht="14.25" customHeight="1" x14ac:dyDescent="0.2">
      <c r="A80" s="3"/>
      <c r="B80" s="128" t="s">
        <v>218</v>
      </c>
      <c r="C80" s="128"/>
      <c r="D80" s="128"/>
      <c r="E80" s="128"/>
      <c r="F80" s="128"/>
      <c r="G80" s="128"/>
      <c r="H80" s="128"/>
      <c r="I80" s="44" t="s">
        <v>162</v>
      </c>
      <c r="J80" s="44" t="s">
        <v>163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1"/>
    </row>
    <row r="81" spans="1:27" ht="14.25" customHeight="1" x14ac:dyDescent="0.2">
      <c r="A81" s="32"/>
      <c r="B81" s="142" t="s">
        <v>173</v>
      </c>
      <c r="C81" s="142"/>
      <c r="D81" s="142"/>
      <c r="E81" s="142"/>
      <c r="F81" s="142"/>
      <c r="G81" s="142"/>
      <c r="H81" s="142"/>
      <c r="I81" s="142"/>
      <c r="J81" s="69"/>
      <c r="K81" s="3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1"/>
    </row>
    <row r="82" spans="1:27" ht="14.25" customHeight="1" x14ac:dyDescent="0.2">
      <c r="A82" s="32"/>
      <c r="B82" s="44" t="s">
        <v>135</v>
      </c>
      <c r="C82" s="132" t="s">
        <v>219</v>
      </c>
      <c r="D82" s="132"/>
      <c r="E82" s="132"/>
      <c r="F82" s="132"/>
      <c r="G82" s="132"/>
      <c r="H82" s="132"/>
      <c r="I82" s="46"/>
      <c r="J82" s="45"/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1"/>
    </row>
    <row r="83" spans="1:27" ht="12.75" customHeight="1" x14ac:dyDescent="0.2">
      <c r="A83" s="32"/>
      <c r="B83" s="44" t="s">
        <v>137</v>
      </c>
      <c r="C83" s="132" t="s">
        <v>220</v>
      </c>
      <c r="D83" s="132"/>
      <c r="E83" s="132"/>
      <c r="F83" s="132"/>
      <c r="G83" s="132"/>
      <c r="H83" s="132"/>
      <c r="I83" s="46"/>
      <c r="J83" s="45"/>
      <c r="K83" s="70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1"/>
    </row>
    <row r="84" spans="1:27" ht="14.25" customHeight="1" x14ac:dyDescent="0.2">
      <c r="A84" s="32"/>
      <c r="B84" s="44" t="s">
        <v>140</v>
      </c>
      <c r="C84" s="132" t="s">
        <v>221</v>
      </c>
      <c r="D84" s="132"/>
      <c r="E84" s="132"/>
      <c r="F84" s="132"/>
      <c r="G84" s="132"/>
      <c r="H84" s="132"/>
      <c r="I84" s="46"/>
      <c r="J84" s="45"/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1"/>
    </row>
    <row r="85" spans="1:27" ht="12.75" customHeight="1" x14ac:dyDescent="0.2">
      <c r="A85" s="32"/>
      <c r="B85" s="44" t="s">
        <v>143</v>
      </c>
      <c r="C85" s="134" t="s">
        <v>222</v>
      </c>
      <c r="D85" s="134"/>
      <c r="E85" s="134"/>
      <c r="F85" s="134"/>
      <c r="G85" s="134"/>
      <c r="H85" s="134"/>
      <c r="I85" s="46"/>
      <c r="J85" s="45"/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1"/>
    </row>
    <row r="86" spans="1:27" ht="14.25" customHeight="1" x14ac:dyDescent="0.2">
      <c r="A86" s="32"/>
      <c r="B86" s="44" t="s">
        <v>168</v>
      </c>
      <c r="C86" s="132" t="s">
        <v>223</v>
      </c>
      <c r="D86" s="132"/>
      <c r="E86" s="132"/>
      <c r="F86" s="132"/>
      <c r="G86" s="132"/>
      <c r="H86" s="132"/>
      <c r="I86" s="46"/>
      <c r="J86" s="45"/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1"/>
    </row>
    <row r="87" spans="1:27" ht="14.25" customHeight="1" x14ac:dyDescent="0.2">
      <c r="A87" s="32"/>
      <c r="B87" s="44" t="s">
        <v>184</v>
      </c>
      <c r="C87" s="135" t="s">
        <v>224</v>
      </c>
      <c r="D87" s="135"/>
      <c r="E87" s="135"/>
      <c r="F87" s="135"/>
      <c r="G87" s="135"/>
      <c r="H87" s="135"/>
      <c r="I87" s="46"/>
      <c r="J87" s="45"/>
      <c r="K87" s="49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1"/>
    </row>
    <row r="88" spans="1:27" ht="14.25" customHeight="1" x14ac:dyDescent="0.2">
      <c r="A88" s="61"/>
      <c r="B88" s="128" t="s">
        <v>225</v>
      </c>
      <c r="C88" s="128"/>
      <c r="D88" s="128"/>
      <c r="E88" s="128"/>
      <c r="F88" s="128"/>
      <c r="G88" s="128"/>
      <c r="H88" s="128"/>
      <c r="I88" s="53">
        <f>SUM(I82:I87)</f>
        <v>0</v>
      </c>
      <c r="J88" s="48"/>
      <c r="K88" s="49"/>
      <c r="L88" s="63"/>
      <c r="M88" s="63"/>
      <c r="N88" s="63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31"/>
    </row>
    <row r="89" spans="1:27" ht="16.5" customHeight="1" x14ac:dyDescent="0.2">
      <c r="A89" s="32"/>
      <c r="B89" s="136"/>
      <c r="C89" s="136"/>
      <c r="D89" s="136"/>
      <c r="E89" s="136"/>
      <c r="F89" s="136"/>
      <c r="G89" s="136"/>
      <c r="H89" s="136"/>
      <c r="I89" s="136"/>
      <c r="J89" s="136"/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1"/>
    </row>
    <row r="90" spans="1:27" ht="12.75" customHeight="1" x14ac:dyDescent="0.2">
      <c r="A90" s="32"/>
      <c r="B90" s="128" t="s">
        <v>226</v>
      </c>
      <c r="C90" s="128"/>
      <c r="D90" s="128"/>
      <c r="E90" s="128"/>
      <c r="F90" s="128"/>
      <c r="G90" s="128"/>
      <c r="H90" s="128"/>
      <c r="I90" s="44" t="s">
        <v>162</v>
      </c>
      <c r="J90" s="44" t="s">
        <v>163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1"/>
    </row>
    <row r="91" spans="1:27" ht="12.75" customHeight="1" x14ac:dyDescent="0.2">
      <c r="A91" s="32"/>
      <c r="B91" s="129" t="s">
        <v>173</v>
      </c>
      <c r="C91" s="129"/>
      <c r="D91" s="129"/>
      <c r="E91" s="129"/>
      <c r="F91" s="129"/>
      <c r="G91" s="129"/>
      <c r="H91" s="129"/>
      <c r="I91" s="129"/>
      <c r="J91" s="71"/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1"/>
    </row>
    <row r="92" spans="1:27" ht="12.75" customHeight="1" x14ac:dyDescent="0.2">
      <c r="A92" s="32"/>
      <c r="B92" s="44" t="s">
        <v>135</v>
      </c>
      <c r="C92" s="132" t="s">
        <v>227</v>
      </c>
      <c r="D92" s="132"/>
      <c r="E92" s="132"/>
      <c r="F92" s="132"/>
      <c r="G92" s="132"/>
      <c r="H92" s="132"/>
      <c r="I92" s="46"/>
      <c r="J92" s="45"/>
      <c r="K92" s="3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1"/>
    </row>
    <row r="93" spans="1:27" ht="14.25" customHeight="1" x14ac:dyDescent="0.2">
      <c r="A93" s="32"/>
      <c r="B93" s="128" t="s">
        <v>228</v>
      </c>
      <c r="C93" s="128"/>
      <c r="D93" s="128"/>
      <c r="E93" s="128"/>
      <c r="F93" s="128"/>
      <c r="G93" s="128"/>
      <c r="H93" s="128"/>
      <c r="I93" s="53"/>
      <c r="J93" s="48"/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1"/>
    </row>
    <row r="94" spans="1:27" ht="16.5" customHeight="1" x14ac:dyDescent="0.2">
      <c r="A94" s="32"/>
      <c r="B94" s="72"/>
      <c r="C94" s="72"/>
      <c r="D94" s="72"/>
      <c r="E94" s="72"/>
      <c r="F94" s="72"/>
      <c r="G94" s="72"/>
      <c r="H94" s="72"/>
      <c r="I94" s="72"/>
      <c r="J94" s="72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1"/>
    </row>
    <row r="95" spans="1:27" ht="14.25" customHeight="1" x14ac:dyDescent="0.2">
      <c r="A95" s="32"/>
      <c r="B95" s="131" t="s">
        <v>229</v>
      </c>
      <c r="C95" s="131"/>
      <c r="D95" s="131"/>
      <c r="E95" s="131"/>
      <c r="F95" s="131"/>
      <c r="G95" s="131"/>
      <c r="H95" s="131"/>
      <c r="I95" s="131"/>
      <c r="J95" s="131"/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1"/>
    </row>
    <row r="96" spans="1:27" ht="12.75" customHeight="1" x14ac:dyDescent="0.2">
      <c r="A96" s="32"/>
      <c r="B96" s="128" t="s">
        <v>230</v>
      </c>
      <c r="C96" s="128"/>
      <c r="D96" s="128"/>
      <c r="E96" s="128"/>
      <c r="F96" s="128"/>
      <c r="G96" s="128"/>
      <c r="H96" s="128"/>
      <c r="I96" s="128"/>
      <c r="J96" s="44" t="s">
        <v>163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1"/>
    </row>
    <row r="97" spans="1:27" ht="12.75" customHeight="1" x14ac:dyDescent="0.2">
      <c r="A97" s="32"/>
      <c r="B97" s="44" t="s">
        <v>231</v>
      </c>
      <c r="C97" s="132" t="s">
        <v>220</v>
      </c>
      <c r="D97" s="132"/>
      <c r="E97" s="132"/>
      <c r="F97" s="132"/>
      <c r="G97" s="132"/>
      <c r="H97" s="132"/>
      <c r="I97" s="132"/>
      <c r="J97" s="45"/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1"/>
    </row>
    <row r="98" spans="1:27" ht="14.25" customHeight="1" x14ac:dyDescent="0.2">
      <c r="A98" s="32"/>
      <c r="B98" s="44" t="s">
        <v>232</v>
      </c>
      <c r="C98" s="132" t="s">
        <v>233</v>
      </c>
      <c r="D98" s="132"/>
      <c r="E98" s="132"/>
      <c r="F98" s="132"/>
      <c r="G98" s="132"/>
      <c r="H98" s="132"/>
      <c r="I98" s="132"/>
      <c r="J98" s="45"/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1"/>
    </row>
    <row r="99" spans="1:27" ht="14.25" customHeight="1" x14ac:dyDescent="0.2">
      <c r="A99" s="61"/>
      <c r="B99" s="128" t="s">
        <v>234</v>
      </c>
      <c r="C99" s="128"/>
      <c r="D99" s="128"/>
      <c r="E99" s="128"/>
      <c r="F99" s="128"/>
      <c r="G99" s="128"/>
      <c r="H99" s="128"/>
      <c r="I99" s="128"/>
      <c r="J99" s="48"/>
      <c r="K99" s="49"/>
      <c r="L99" s="63"/>
      <c r="M99" s="63"/>
      <c r="N99" s="63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31"/>
    </row>
    <row r="100" spans="1:27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1"/>
    </row>
    <row r="101" spans="1:27" ht="16.5" customHeight="1" x14ac:dyDescent="0.2">
      <c r="A101" s="32"/>
      <c r="B101" s="72"/>
      <c r="C101" s="72"/>
      <c r="D101" s="72"/>
      <c r="E101" s="72"/>
      <c r="F101" s="72"/>
      <c r="G101" s="72"/>
      <c r="H101" s="72"/>
      <c r="I101" s="72"/>
      <c r="J101" s="72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1"/>
    </row>
    <row r="102" spans="1:27" ht="14.25" customHeight="1" x14ac:dyDescent="0.2">
      <c r="A102" s="32"/>
      <c r="B102" s="131" t="s">
        <v>235</v>
      </c>
      <c r="C102" s="131"/>
      <c r="D102" s="131"/>
      <c r="E102" s="131"/>
      <c r="F102" s="131"/>
      <c r="G102" s="131"/>
      <c r="H102" s="131"/>
      <c r="I102" s="131"/>
      <c r="J102" s="131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1"/>
    </row>
    <row r="103" spans="1:27" ht="14.25" customHeight="1" x14ac:dyDescent="0.2">
      <c r="A103" s="32"/>
      <c r="B103" s="44">
        <v>5</v>
      </c>
      <c r="C103" s="128" t="s">
        <v>236</v>
      </c>
      <c r="D103" s="128"/>
      <c r="E103" s="128"/>
      <c r="F103" s="128"/>
      <c r="G103" s="128"/>
      <c r="H103" s="128"/>
      <c r="I103" s="44"/>
      <c r="J103" s="44" t="s">
        <v>163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1"/>
    </row>
    <row r="104" spans="1:27" ht="14.25" customHeight="1" x14ac:dyDescent="0.2">
      <c r="A104" s="32"/>
      <c r="B104" s="44" t="s">
        <v>135</v>
      </c>
      <c r="C104" s="132" t="s">
        <v>237</v>
      </c>
      <c r="D104" s="132"/>
      <c r="E104" s="132"/>
      <c r="F104" s="132"/>
      <c r="G104" s="132"/>
      <c r="H104" s="132"/>
      <c r="I104" s="45"/>
      <c r="J104" s="45"/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1"/>
    </row>
    <row r="105" spans="1:27" ht="14.25" customHeight="1" x14ac:dyDescent="0.2">
      <c r="A105" s="32"/>
      <c r="B105" s="44" t="s">
        <v>137</v>
      </c>
      <c r="C105" s="132" t="s">
        <v>238</v>
      </c>
      <c r="D105" s="132"/>
      <c r="E105" s="132"/>
      <c r="F105" s="132"/>
      <c r="G105" s="132"/>
      <c r="H105" s="132"/>
      <c r="I105" s="73"/>
      <c r="J105" s="45"/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1"/>
    </row>
    <row r="106" spans="1:27" ht="12.75" customHeight="1" x14ac:dyDescent="0.2">
      <c r="A106" s="32"/>
      <c r="B106" s="74" t="s">
        <v>140</v>
      </c>
      <c r="C106" s="132" t="s">
        <v>239</v>
      </c>
      <c r="D106" s="132"/>
      <c r="E106" s="132"/>
      <c r="F106" s="132"/>
      <c r="G106" s="132"/>
      <c r="H106" s="132"/>
      <c r="I106" s="75"/>
      <c r="J106" s="45"/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1"/>
    </row>
    <row r="107" spans="1:27" ht="14.25" customHeight="1" x14ac:dyDescent="0.2">
      <c r="A107" s="32"/>
      <c r="B107" s="74" t="s">
        <v>143</v>
      </c>
      <c r="C107" s="132" t="s">
        <v>240</v>
      </c>
      <c r="D107" s="132"/>
      <c r="E107" s="132"/>
      <c r="F107" s="132"/>
      <c r="G107" s="132"/>
      <c r="H107" s="132"/>
      <c r="I107" s="75"/>
      <c r="J107" s="45"/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1"/>
    </row>
    <row r="108" spans="1:27" ht="14.25" customHeight="1" x14ac:dyDescent="0.2">
      <c r="A108" s="32"/>
      <c r="B108" s="128" t="s">
        <v>241</v>
      </c>
      <c r="C108" s="128"/>
      <c r="D108" s="128"/>
      <c r="E108" s="128"/>
      <c r="F108" s="128"/>
      <c r="G108" s="128"/>
      <c r="H108" s="128"/>
      <c r="I108" s="76"/>
      <c r="J108" s="48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1"/>
    </row>
    <row r="109" spans="1:27" ht="16.5" customHeight="1" x14ac:dyDescent="0.2">
      <c r="A109" s="32"/>
      <c r="B109" s="133"/>
      <c r="C109" s="133"/>
      <c r="D109" s="133"/>
      <c r="E109" s="133"/>
      <c r="F109" s="133"/>
      <c r="G109" s="133"/>
      <c r="H109" s="133"/>
      <c r="I109" s="133"/>
      <c r="J109" s="133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1"/>
    </row>
    <row r="110" spans="1:27" ht="16.5" customHeight="1" x14ac:dyDescent="0.2">
      <c r="A110" s="32"/>
      <c r="B110" s="72"/>
      <c r="C110" s="72"/>
      <c r="D110" s="72"/>
      <c r="E110" s="72"/>
      <c r="F110" s="72"/>
      <c r="G110" s="72"/>
      <c r="H110" s="72"/>
      <c r="I110" s="72"/>
      <c r="J110" s="72"/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1"/>
    </row>
    <row r="111" spans="1:27" ht="14.25" customHeight="1" x14ac:dyDescent="0.2">
      <c r="A111" s="32"/>
      <c r="B111" s="131" t="s">
        <v>242</v>
      </c>
      <c r="C111" s="131"/>
      <c r="D111" s="131"/>
      <c r="E111" s="131"/>
      <c r="F111" s="131"/>
      <c r="G111" s="131"/>
      <c r="H111" s="131"/>
      <c r="I111" s="131"/>
      <c r="J111" s="131"/>
      <c r="K111" s="49"/>
      <c r="L111" s="70"/>
      <c r="M111" s="70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1"/>
    </row>
    <row r="112" spans="1:27" ht="14.25" customHeight="1" x14ac:dyDescent="0.2">
      <c r="A112" s="32"/>
      <c r="B112" s="44">
        <v>6</v>
      </c>
      <c r="C112" s="128" t="s">
        <v>243</v>
      </c>
      <c r="D112" s="128"/>
      <c r="E112" s="128"/>
      <c r="F112" s="128"/>
      <c r="G112" s="128"/>
      <c r="H112" s="128"/>
      <c r="I112" s="44" t="s">
        <v>162</v>
      </c>
      <c r="J112" s="44" t="s">
        <v>163</v>
      </c>
      <c r="K112" s="49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1"/>
    </row>
    <row r="113" spans="1:27" ht="12.75" customHeight="1" x14ac:dyDescent="0.2">
      <c r="A113" s="32"/>
      <c r="B113" s="44" t="s">
        <v>135</v>
      </c>
      <c r="C113" s="132" t="s">
        <v>244</v>
      </c>
      <c r="D113" s="132"/>
      <c r="E113" s="132"/>
      <c r="F113" s="132"/>
      <c r="G113" s="132"/>
      <c r="H113" s="132"/>
      <c r="I113" s="115">
        <v>0</v>
      </c>
      <c r="J113" s="106">
        <f>J130*I113</f>
        <v>0</v>
      </c>
      <c r="K113" s="77"/>
      <c r="L113" s="35"/>
      <c r="M113" s="35"/>
      <c r="N113" s="49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1"/>
    </row>
    <row r="114" spans="1:27" ht="14.25" customHeight="1" x14ac:dyDescent="0.2">
      <c r="A114" s="32"/>
      <c r="B114" s="44" t="s">
        <v>137</v>
      </c>
      <c r="C114" s="132" t="s">
        <v>245</v>
      </c>
      <c r="D114" s="132"/>
      <c r="E114" s="132"/>
      <c r="F114" s="132"/>
      <c r="G114" s="132"/>
      <c r="H114" s="132"/>
      <c r="I114" s="115">
        <v>0</v>
      </c>
      <c r="J114" s="106">
        <f>(J130+J113)*I114</f>
        <v>0</v>
      </c>
      <c r="K114" s="77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1"/>
    </row>
    <row r="115" spans="1:27" ht="14.25" customHeight="1" x14ac:dyDescent="0.2">
      <c r="A115" s="32"/>
      <c r="B115" s="44" t="s">
        <v>140</v>
      </c>
      <c r="C115" s="128" t="s">
        <v>246</v>
      </c>
      <c r="D115" s="128"/>
      <c r="E115" s="128"/>
      <c r="F115" s="128"/>
      <c r="G115" s="128"/>
      <c r="H115" s="128"/>
      <c r="I115" s="107"/>
      <c r="J115" s="106"/>
      <c r="K115" s="35"/>
      <c r="L115" s="35"/>
      <c r="M115" s="35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1"/>
    </row>
    <row r="116" spans="1:27" ht="14.25" customHeight="1" x14ac:dyDescent="0.2">
      <c r="A116" s="32"/>
      <c r="B116" s="44" t="s">
        <v>247</v>
      </c>
      <c r="C116" s="132" t="s">
        <v>248</v>
      </c>
      <c r="D116" s="132"/>
      <c r="E116" s="132"/>
      <c r="F116" s="132"/>
      <c r="G116" s="132"/>
      <c r="H116" s="132"/>
      <c r="I116" s="108">
        <v>6.4999999999999997E-3</v>
      </c>
      <c r="J116" s="106">
        <f>(($J$130+$J$113+$J$114)/(1-($I$116+$I$117+$I$118))*I116)</f>
        <v>426.13818960899835</v>
      </c>
      <c r="K116" s="77" t="s">
        <v>343</v>
      </c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1"/>
    </row>
    <row r="117" spans="1:27" ht="14.25" customHeight="1" x14ac:dyDescent="0.2">
      <c r="A117" s="32"/>
      <c r="B117" s="44" t="s">
        <v>249</v>
      </c>
      <c r="C117" s="132" t="s">
        <v>250</v>
      </c>
      <c r="D117" s="132"/>
      <c r="E117" s="132"/>
      <c r="F117" s="132"/>
      <c r="G117" s="132"/>
      <c r="H117" s="132"/>
      <c r="I117" s="108">
        <v>0.03</v>
      </c>
      <c r="J117" s="106">
        <f t="shared" ref="J117:J118" si="0">(($J$130+$J$113+$J$114)/(1-($I$116+$I$117+$I$118))*I117)</f>
        <v>1966.7916443492234</v>
      </c>
      <c r="K117" s="77" t="s">
        <v>343</v>
      </c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1"/>
    </row>
    <row r="118" spans="1:27" ht="14.25" customHeight="1" x14ac:dyDescent="0.2">
      <c r="A118" s="32"/>
      <c r="B118" s="44" t="s">
        <v>251</v>
      </c>
      <c r="C118" s="132" t="s">
        <v>252</v>
      </c>
      <c r="D118" s="132"/>
      <c r="E118" s="132"/>
      <c r="F118" s="132"/>
      <c r="G118" s="132"/>
      <c r="H118" s="132"/>
      <c r="I118" s="107">
        <v>0.03</v>
      </c>
      <c r="J118" s="106">
        <f t="shared" si="0"/>
        <v>1966.7916443492234</v>
      </c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1"/>
    </row>
    <row r="119" spans="1:27" ht="14.25" customHeight="1" x14ac:dyDescent="0.2">
      <c r="A119" s="32"/>
      <c r="B119" s="44" t="s">
        <v>143</v>
      </c>
      <c r="C119" s="132" t="s">
        <v>240</v>
      </c>
      <c r="D119" s="132"/>
      <c r="E119" s="132"/>
      <c r="F119" s="132"/>
      <c r="G119" s="132"/>
      <c r="H119" s="132"/>
      <c r="I119" s="107"/>
      <c r="J119" s="106"/>
      <c r="K119" s="49"/>
      <c r="L119" s="49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1"/>
    </row>
    <row r="120" spans="1:27" ht="14.25" customHeight="1" x14ac:dyDescent="0.2">
      <c r="A120" s="32"/>
      <c r="B120" s="128" t="s">
        <v>253</v>
      </c>
      <c r="C120" s="128"/>
      <c r="D120" s="128"/>
      <c r="E120" s="128"/>
      <c r="F120" s="128"/>
      <c r="G120" s="128"/>
      <c r="H120" s="128"/>
      <c r="I120" s="109">
        <f>SUM(I113:I119)</f>
        <v>6.6500000000000004E-2</v>
      </c>
      <c r="J120" s="110">
        <f>(SUM(J113:J119))</f>
        <v>4359.7214783074451</v>
      </c>
      <c r="K120" s="49"/>
      <c r="L120" s="3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1"/>
    </row>
    <row r="121" spans="1:27" ht="14.25" customHeight="1" x14ac:dyDescent="0.2">
      <c r="A121" s="32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1"/>
    </row>
    <row r="122" spans="1:27" ht="14.25" customHeight="1" x14ac:dyDescent="0.2">
      <c r="A122" s="32"/>
      <c r="B122" s="50"/>
      <c r="C122" s="50"/>
      <c r="D122" s="50"/>
      <c r="E122" s="50"/>
      <c r="F122" s="50"/>
      <c r="G122" s="50"/>
      <c r="H122" s="50"/>
      <c r="I122" s="79"/>
      <c r="J122" s="52"/>
      <c r="K122" s="49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1"/>
    </row>
    <row r="123" spans="1:27" ht="14.25" customHeight="1" x14ac:dyDescent="0.2">
      <c r="A123" s="32"/>
      <c r="B123" s="131" t="s">
        <v>254</v>
      </c>
      <c r="C123" s="131"/>
      <c r="D123" s="131"/>
      <c r="E123" s="131"/>
      <c r="F123" s="131"/>
      <c r="G123" s="131"/>
      <c r="H123" s="131"/>
      <c r="I123" s="131"/>
      <c r="J123" s="131"/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1"/>
    </row>
    <row r="124" spans="1:27" ht="14.25" customHeight="1" x14ac:dyDescent="0.2">
      <c r="A124" s="32"/>
      <c r="B124" s="128" t="s">
        <v>255</v>
      </c>
      <c r="C124" s="128"/>
      <c r="D124" s="128"/>
      <c r="E124" s="128"/>
      <c r="F124" s="128"/>
      <c r="G124" s="128"/>
      <c r="H124" s="128"/>
      <c r="I124" s="128"/>
      <c r="J124" s="44" t="s">
        <v>163</v>
      </c>
      <c r="K124" s="3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1"/>
    </row>
    <row r="125" spans="1:27" ht="14.25" customHeight="1" x14ac:dyDescent="0.2">
      <c r="A125" s="32"/>
      <c r="B125" s="44" t="s">
        <v>135</v>
      </c>
      <c r="C125" s="132" t="str">
        <f>B21</f>
        <v>MÓDULO 1 - COMPOSIÇÃO DA REMUNERAÇÃO</v>
      </c>
      <c r="D125" s="132"/>
      <c r="E125" s="132"/>
      <c r="F125" s="132"/>
      <c r="G125" s="132"/>
      <c r="H125" s="132"/>
      <c r="I125" s="132"/>
      <c r="J125" s="45">
        <f>J28</f>
        <v>0</v>
      </c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1"/>
    </row>
    <row r="126" spans="1:27" ht="12.75" customHeight="1" x14ac:dyDescent="0.2">
      <c r="A126" s="32"/>
      <c r="B126" s="44" t="s">
        <v>137</v>
      </c>
      <c r="C126" s="132" t="str">
        <f>B31</f>
        <v>MÓDULO 2 – ENCARGOS E BENEFÍCIOS ANUAIS, MENSAIS E DIÁRIOS</v>
      </c>
      <c r="D126" s="132"/>
      <c r="E126" s="132"/>
      <c r="F126" s="132"/>
      <c r="G126" s="132"/>
      <c r="H126" s="132"/>
      <c r="I126" s="132"/>
      <c r="J126" s="45">
        <f>J65</f>
        <v>61200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1"/>
    </row>
    <row r="127" spans="1:27" ht="14.25" customHeight="1" x14ac:dyDescent="0.2">
      <c r="A127" s="32"/>
      <c r="B127" s="44" t="s">
        <v>140</v>
      </c>
      <c r="C127" s="132" t="str">
        <f>B68</f>
        <v>MÓDULO 3 – PROVISÃO PARA RESCISÃO</v>
      </c>
      <c r="D127" s="132"/>
      <c r="E127" s="132"/>
      <c r="F127" s="132"/>
      <c r="G127" s="132"/>
      <c r="H127" s="132"/>
      <c r="I127" s="132"/>
      <c r="J127" s="45">
        <f>J76</f>
        <v>0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1"/>
    </row>
    <row r="128" spans="1:27" ht="14.25" customHeight="1" x14ac:dyDescent="0.2">
      <c r="A128" s="32"/>
      <c r="B128" s="44" t="s">
        <v>143</v>
      </c>
      <c r="C128" s="132" t="str">
        <f>B79</f>
        <v>MÓDULO 4 – CUSTO DE REPOSIÇÃO DO PROFISSIONAL AUSENTE</v>
      </c>
      <c r="D128" s="132"/>
      <c r="E128" s="132"/>
      <c r="F128" s="132"/>
      <c r="G128" s="132"/>
      <c r="H128" s="132"/>
      <c r="I128" s="132"/>
      <c r="J128" s="45">
        <f>J99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1"/>
    </row>
    <row r="129" spans="1:27" ht="14.25" customHeight="1" x14ac:dyDescent="0.2">
      <c r="A129" s="32"/>
      <c r="B129" s="44" t="s">
        <v>168</v>
      </c>
      <c r="C129" s="132" t="str">
        <f>B102</f>
        <v>MÓDULO 5 – INSUMOS DIVERSOS</v>
      </c>
      <c r="D129" s="132"/>
      <c r="E129" s="132"/>
      <c r="F129" s="132"/>
      <c r="G129" s="132"/>
      <c r="H129" s="132"/>
      <c r="I129" s="132"/>
      <c r="J129" s="45">
        <f>J108</f>
        <v>0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1"/>
    </row>
    <row r="130" spans="1:27" ht="14.25" customHeight="1" x14ac:dyDescent="0.2">
      <c r="A130" s="32"/>
      <c r="B130" s="44"/>
      <c r="C130" s="128" t="s">
        <v>256</v>
      </c>
      <c r="D130" s="128"/>
      <c r="E130" s="128"/>
      <c r="F130" s="128"/>
      <c r="G130" s="128"/>
      <c r="H130" s="128"/>
      <c r="I130" s="128"/>
      <c r="J130" s="48">
        <f>(SUM(J125:J129))</f>
        <v>61200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1"/>
    </row>
    <row r="131" spans="1:27" ht="12.75" customHeight="1" x14ac:dyDescent="0.2">
      <c r="A131" s="32"/>
      <c r="B131" s="44" t="s">
        <v>184</v>
      </c>
      <c r="C131" s="132" t="str">
        <f>B111</f>
        <v>MÓDULO 6 – CUSTOS INDIRETOS, TRIBUTOS E LUCRO</v>
      </c>
      <c r="D131" s="132"/>
      <c r="E131" s="132"/>
      <c r="F131" s="132"/>
      <c r="G131" s="132"/>
      <c r="H131" s="132"/>
      <c r="I131" s="132"/>
      <c r="J131" s="45">
        <f>J120</f>
        <v>4359.7214783074451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1"/>
    </row>
    <row r="132" spans="1:27" ht="14.25" customHeight="1" x14ac:dyDescent="0.2">
      <c r="A132" s="32"/>
      <c r="B132" s="128" t="s">
        <v>344</v>
      </c>
      <c r="C132" s="128"/>
      <c r="D132" s="128"/>
      <c r="E132" s="128"/>
      <c r="F132" s="128"/>
      <c r="G132" s="128"/>
      <c r="H132" s="128"/>
      <c r="I132" s="128"/>
      <c r="J132" s="48">
        <f>(SUM(J130:J131))</f>
        <v>65559.721478307445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1"/>
    </row>
    <row r="133" spans="1:27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/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1"/>
    </row>
    <row r="134" spans="1:27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/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1"/>
    </row>
    <row r="135" spans="1:27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1"/>
    </row>
    <row r="136" spans="1:27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1"/>
    </row>
    <row r="137" spans="1:27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1"/>
    </row>
    <row r="138" spans="1:27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1"/>
    </row>
    <row r="139" spans="1:27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1"/>
    </row>
    <row r="140" spans="1:27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1"/>
    </row>
    <row r="141" spans="1:27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1"/>
    </row>
    <row r="142" spans="1:27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1"/>
    </row>
    <row r="143" spans="1:27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1"/>
    </row>
    <row r="144" spans="1:27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1"/>
    </row>
    <row r="145" spans="1:27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1"/>
    </row>
    <row r="146" spans="1:27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1"/>
    </row>
    <row r="147" spans="1:27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1"/>
    </row>
    <row r="148" spans="1:27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1"/>
    </row>
    <row r="149" spans="1:27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1"/>
    </row>
    <row r="150" spans="1:27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1"/>
    </row>
    <row r="151" spans="1:27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1"/>
    </row>
    <row r="152" spans="1:27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1"/>
    </row>
    <row r="153" spans="1:27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1"/>
    </row>
    <row r="154" spans="1:27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1"/>
    </row>
    <row r="155" spans="1:27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1"/>
    </row>
    <row r="156" spans="1:27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1"/>
    </row>
    <row r="157" spans="1:27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1"/>
    </row>
    <row r="158" spans="1:27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1"/>
    </row>
    <row r="159" spans="1:27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1"/>
    </row>
    <row r="160" spans="1:27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1"/>
    </row>
    <row r="161" spans="1:27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1"/>
    </row>
    <row r="162" spans="1:27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1"/>
    </row>
    <row r="163" spans="1:27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1"/>
    </row>
    <row r="164" spans="1:27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1"/>
    </row>
    <row r="165" spans="1:27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1"/>
    </row>
    <row r="166" spans="1:27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1"/>
    </row>
    <row r="167" spans="1:27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1"/>
    </row>
    <row r="168" spans="1:27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1"/>
    </row>
    <row r="169" spans="1:27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1"/>
    </row>
    <row r="170" spans="1:27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1"/>
    </row>
    <row r="171" spans="1:27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1"/>
    </row>
    <row r="172" spans="1:27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1"/>
    </row>
    <row r="173" spans="1:27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1"/>
    </row>
    <row r="174" spans="1:27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1"/>
    </row>
    <row r="175" spans="1:27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1"/>
    </row>
    <row r="176" spans="1:27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1"/>
    </row>
    <row r="177" spans="1:27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1"/>
    </row>
    <row r="178" spans="1:27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1"/>
    </row>
    <row r="179" spans="1:27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1"/>
    </row>
    <row r="180" spans="1:27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1"/>
    </row>
    <row r="181" spans="1:27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1"/>
    </row>
    <row r="182" spans="1:27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1"/>
    </row>
    <row r="183" spans="1:27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1"/>
    </row>
    <row r="184" spans="1:27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1"/>
    </row>
    <row r="185" spans="1:27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1"/>
    </row>
    <row r="186" spans="1:27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1"/>
    </row>
    <row r="187" spans="1:27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1"/>
    </row>
    <row r="188" spans="1:27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1"/>
    </row>
    <row r="189" spans="1:27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1"/>
    </row>
    <row r="190" spans="1:27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1"/>
    </row>
    <row r="191" spans="1:27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1"/>
    </row>
    <row r="192" spans="1:27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1"/>
    </row>
    <row r="193" spans="1:27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1"/>
    </row>
    <row r="194" spans="1:27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1"/>
    </row>
    <row r="195" spans="1:27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1"/>
    </row>
    <row r="196" spans="1:27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1"/>
    </row>
    <row r="197" spans="1:27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1"/>
    </row>
    <row r="198" spans="1:27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1"/>
    </row>
    <row r="199" spans="1:27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1"/>
    </row>
    <row r="200" spans="1:27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1"/>
    </row>
    <row r="201" spans="1:27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1"/>
    </row>
    <row r="202" spans="1:27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1"/>
    </row>
    <row r="203" spans="1:27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1"/>
    </row>
    <row r="204" spans="1:27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1"/>
    </row>
    <row r="205" spans="1:27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1"/>
    </row>
    <row r="206" spans="1:27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1"/>
    </row>
    <row r="207" spans="1:27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1"/>
    </row>
    <row r="208" spans="1:27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1"/>
    </row>
    <row r="209" spans="1:27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1"/>
    </row>
    <row r="210" spans="1:27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1"/>
    </row>
    <row r="211" spans="1:27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1"/>
    </row>
    <row r="212" spans="1:27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1"/>
    </row>
    <row r="213" spans="1:27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1"/>
    </row>
    <row r="214" spans="1:27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1"/>
    </row>
    <row r="215" spans="1:27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1"/>
    </row>
    <row r="216" spans="1:27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1"/>
    </row>
    <row r="217" spans="1:27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1"/>
    </row>
    <row r="218" spans="1:27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1"/>
    </row>
    <row r="219" spans="1:27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1"/>
    </row>
    <row r="220" spans="1:27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1"/>
    </row>
    <row r="221" spans="1:27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1"/>
    </row>
    <row r="222" spans="1:27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1"/>
    </row>
    <row r="223" spans="1:27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1"/>
    </row>
    <row r="224" spans="1:27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1"/>
    </row>
    <row r="225" spans="1:27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1"/>
    </row>
    <row r="226" spans="1:27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1"/>
    </row>
    <row r="227" spans="1:27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1"/>
    </row>
    <row r="228" spans="1:27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1"/>
    </row>
    <row r="229" spans="1:27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1"/>
    </row>
    <row r="230" spans="1:27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1"/>
    </row>
    <row r="231" spans="1:27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1"/>
    </row>
    <row r="232" spans="1:27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1"/>
    </row>
    <row r="233" spans="1:27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1"/>
    </row>
    <row r="234" spans="1:27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1"/>
    </row>
    <row r="235" spans="1:27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1"/>
    </row>
    <row r="236" spans="1:27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1"/>
    </row>
    <row r="237" spans="1:27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1"/>
    </row>
    <row r="238" spans="1:27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1"/>
    </row>
    <row r="239" spans="1:27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1"/>
    </row>
    <row r="240" spans="1:27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1"/>
    </row>
    <row r="241" spans="1:27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1"/>
    </row>
    <row r="242" spans="1:27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1"/>
    </row>
    <row r="243" spans="1:27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1"/>
    </row>
    <row r="244" spans="1:27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1"/>
    </row>
    <row r="245" spans="1:27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1"/>
    </row>
    <row r="246" spans="1:27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1"/>
    </row>
    <row r="247" spans="1:27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1"/>
    </row>
    <row r="248" spans="1:27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1"/>
    </row>
    <row r="249" spans="1:27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1"/>
    </row>
    <row r="250" spans="1:27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1"/>
    </row>
    <row r="251" spans="1:27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1"/>
    </row>
    <row r="252" spans="1:27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1"/>
    </row>
    <row r="253" spans="1:27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1"/>
    </row>
    <row r="254" spans="1:27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1"/>
    </row>
    <row r="255" spans="1:27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1"/>
    </row>
    <row r="256" spans="1:27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1"/>
    </row>
    <row r="257" spans="1:27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1"/>
    </row>
    <row r="258" spans="1:27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1"/>
    </row>
    <row r="259" spans="1:27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1"/>
    </row>
    <row r="260" spans="1:27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1"/>
    </row>
    <row r="261" spans="1:27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1"/>
    </row>
    <row r="262" spans="1:27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1"/>
    </row>
    <row r="263" spans="1:27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</row>
    <row r="283" spans="1:27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</row>
    <row r="284" spans="1:27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</row>
    <row r="296" spans="1:27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</row>
    <row r="297" spans="1:27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</row>
    <row r="334" spans="1:27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</row>
    <row r="335" spans="1:27" ht="14.2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ht="14.2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ht="14.2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ht="14.2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ht="14.2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ht="14.2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ht="14.2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ht="14.2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  <row r="343" spans="1:27" ht="14.2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</row>
    <row r="344" spans="1:27" ht="14.2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1:27" ht="14.2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</row>
    <row r="346" spans="1:27" ht="14.2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</row>
    <row r="347" spans="1:27" ht="14.2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</row>
    <row r="348" spans="1:27" ht="14.2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</row>
    <row r="349" spans="1:27" ht="14.2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</row>
    <row r="350" spans="1:27" ht="14.2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</row>
    <row r="351" spans="1:27" ht="14.2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</row>
    <row r="352" spans="1:27" ht="14.2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</row>
    <row r="353" spans="1:27" ht="14.2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</row>
    <row r="354" spans="1:27" ht="14.2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</row>
    <row r="355" spans="1:27" ht="14.2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</row>
    <row r="356" spans="1:27" ht="14.2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</row>
    <row r="357" spans="1:27" ht="14.2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1:27" ht="14.2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</row>
    <row r="359" spans="1:27" ht="14.2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</row>
    <row r="360" spans="1:27" ht="14.2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</row>
    <row r="361" spans="1:27" ht="14.2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</row>
    <row r="362" spans="1:27" ht="14.2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14.2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</row>
    <row r="364" spans="1:27" ht="14.2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</row>
    <row r="365" spans="1:27" ht="14.2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</row>
    <row r="366" spans="1:27" ht="14.2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</row>
    <row r="367" spans="1:27" ht="14.2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</row>
    <row r="368" spans="1:27" ht="14.2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</row>
    <row r="369" spans="1:27" ht="14.2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</row>
    <row r="370" spans="1:27" ht="14.2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  <row r="371" spans="1:27" ht="14.2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</row>
    <row r="372" spans="1:27" ht="14.2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</row>
    <row r="373" spans="1:27" ht="14.2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</row>
    <row r="374" spans="1:27" ht="14.2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</row>
    <row r="375" spans="1:27" ht="14.2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</row>
    <row r="376" spans="1:27" ht="14.2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</row>
    <row r="377" spans="1:27" ht="14.2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</row>
    <row r="378" spans="1:27" ht="14.2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</row>
    <row r="379" spans="1:27" ht="14.2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</row>
    <row r="380" spans="1:27" ht="14.2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</row>
    <row r="381" spans="1:27" ht="14.2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</row>
    <row r="382" spans="1:27" ht="14.2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</row>
    <row r="383" spans="1:27" ht="14.2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</row>
    <row r="384" spans="1:27" ht="14.2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</row>
    <row r="385" spans="1:27" ht="14.2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</row>
    <row r="386" spans="1:27" ht="14.2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</row>
    <row r="387" spans="1:27" ht="14.2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</row>
    <row r="388" spans="1:27" ht="14.2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</row>
    <row r="389" spans="1:27" ht="14.2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</row>
    <row r="390" spans="1:27" ht="14.2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</row>
    <row r="391" spans="1:27" ht="14.2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</row>
    <row r="392" spans="1:27" ht="14.2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</row>
    <row r="393" spans="1:27" ht="14.2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</row>
    <row r="394" spans="1:27" ht="14.2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</row>
    <row r="395" spans="1:27" ht="14.2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</row>
    <row r="396" spans="1:27" ht="14.2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</row>
    <row r="397" spans="1:27" ht="14.2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</row>
    <row r="398" spans="1:27" ht="14.2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</row>
    <row r="399" spans="1:27" ht="14.2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</row>
    <row r="400" spans="1:27" ht="14.2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</row>
    <row r="401" spans="1:27" ht="14.2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</row>
    <row r="402" spans="1:27" ht="14.2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</row>
    <row r="403" spans="1:27" ht="14.2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</row>
    <row r="404" spans="1:27" ht="14.2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</row>
    <row r="405" spans="1:27" ht="14.2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</row>
    <row r="406" spans="1:27" ht="14.2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</row>
    <row r="407" spans="1:27" ht="14.2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</row>
    <row r="408" spans="1:27" ht="14.2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</row>
    <row r="409" spans="1:27" ht="14.2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</row>
    <row r="410" spans="1:27" ht="14.2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</row>
    <row r="411" spans="1:27" ht="14.2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</row>
    <row r="412" spans="1:27" ht="14.2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</row>
    <row r="413" spans="1:27" ht="14.2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</row>
    <row r="414" spans="1:27" ht="14.2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</row>
    <row r="415" spans="1:27" ht="14.2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</row>
    <row r="416" spans="1:27" ht="14.2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</row>
    <row r="417" spans="1:27" ht="14.2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</row>
    <row r="418" spans="1:27" ht="14.2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</row>
    <row r="419" spans="1:27" ht="14.2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</row>
    <row r="420" spans="1:27" ht="14.2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</row>
    <row r="421" spans="1:27" ht="14.2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</row>
    <row r="422" spans="1:27" ht="14.2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</row>
    <row r="423" spans="1:27" ht="14.2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</row>
    <row r="424" spans="1:27" ht="14.2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1:27" ht="14.2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</row>
    <row r="426" spans="1:27" ht="14.2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</row>
    <row r="427" spans="1:27" ht="14.2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</row>
    <row r="428" spans="1:27" ht="14.2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</row>
    <row r="429" spans="1:27" ht="14.2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</row>
    <row r="430" spans="1:27" ht="14.2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</row>
    <row r="431" spans="1:27" ht="14.2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</row>
    <row r="432" spans="1:27" ht="14.2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</row>
    <row r="433" spans="1:27" ht="14.2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</row>
    <row r="434" spans="1:27" ht="14.2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</row>
    <row r="435" spans="1:27" ht="14.2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</row>
    <row r="436" spans="1:27" ht="14.2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</row>
    <row r="437" spans="1:27" ht="14.2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</row>
    <row r="438" spans="1:27" ht="14.2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</row>
    <row r="439" spans="1:27" ht="14.2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</row>
    <row r="440" spans="1:27" ht="14.2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</row>
    <row r="441" spans="1:27" ht="14.2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</row>
    <row r="442" spans="1:27" ht="14.2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</row>
    <row r="443" spans="1:27" ht="14.2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</row>
    <row r="444" spans="1:27" ht="14.2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</row>
    <row r="445" spans="1:27" ht="14.2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</row>
    <row r="446" spans="1:27" ht="14.2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</row>
    <row r="447" spans="1:27" ht="14.2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</row>
    <row r="448" spans="1:27" ht="14.2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</row>
    <row r="449" spans="1:27" ht="14.2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</row>
    <row r="450" spans="1:27" ht="14.2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</row>
    <row r="451" spans="1:27" ht="14.2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</row>
    <row r="452" spans="1:27" ht="14.2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</row>
    <row r="453" spans="1:27" ht="14.2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</row>
    <row r="454" spans="1:27" ht="14.2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1:27" ht="14.2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1:27" ht="14.2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</row>
    <row r="457" spans="1:27" ht="14.2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</row>
    <row r="458" spans="1:27" ht="14.2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</row>
    <row r="459" spans="1:27" ht="14.2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</row>
    <row r="460" spans="1:27" ht="14.2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</row>
    <row r="461" spans="1:27" ht="14.2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</row>
    <row r="462" spans="1:27" ht="14.2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</row>
    <row r="463" spans="1:27" ht="14.2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</row>
    <row r="464" spans="1:27" ht="14.2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ht="14.2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</row>
    <row r="466" spans="1:27" ht="14.2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</row>
    <row r="467" spans="1:27" ht="14.2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</row>
    <row r="468" spans="1:27" ht="14.2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</row>
    <row r="469" spans="1:27" ht="14.2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</row>
    <row r="470" spans="1:27" ht="14.2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</row>
    <row r="471" spans="1:27" ht="14.2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</row>
    <row r="472" spans="1:27" ht="14.2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</row>
    <row r="473" spans="1:27" ht="14.2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</row>
    <row r="474" spans="1:27" ht="14.2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</row>
    <row r="475" spans="1:27" ht="14.2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</row>
    <row r="476" spans="1:27" ht="14.2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</row>
    <row r="477" spans="1:27" ht="14.2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</row>
    <row r="478" spans="1:27" ht="14.2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</row>
    <row r="479" spans="1:27" ht="14.2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</row>
    <row r="480" spans="1:27" ht="14.2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</row>
    <row r="481" spans="1:27" ht="14.2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</row>
    <row r="482" spans="1:27" ht="14.2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</row>
    <row r="483" spans="1:27" ht="14.2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</row>
    <row r="484" spans="1:27" ht="14.2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</row>
    <row r="485" spans="1:27" ht="14.2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</row>
    <row r="486" spans="1:27" ht="14.2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</row>
    <row r="487" spans="1:27" ht="14.2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</row>
    <row r="488" spans="1:27" ht="14.2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</row>
    <row r="489" spans="1:27" ht="14.2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</row>
    <row r="490" spans="1:27" ht="14.2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</row>
    <row r="491" spans="1:27" ht="14.2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</row>
    <row r="492" spans="1:27" ht="14.2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</row>
    <row r="493" spans="1:27" ht="14.2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</row>
    <row r="494" spans="1:27" ht="14.2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</row>
    <row r="495" spans="1:27" ht="14.2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</row>
    <row r="496" spans="1:27" ht="14.2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</row>
    <row r="497" spans="1:27" ht="14.2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</row>
    <row r="498" spans="1:27" ht="14.2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</row>
    <row r="499" spans="1:27" ht="14.2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</row>
    <row r="500" spans="1:27" ht="14.2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</row>
    <row r="501" spans="1:27" ht="14.2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</row>
    <row r="502" spans="1:27" ht="14.2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</row>
    <row r="503" spans="1:27" ht="14.2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</row>
    <row r="504" spans="1:27" ht="14.2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</row>
    <row r="505" spans="1:27" ht="14.2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</row>
    <row r="506" spans="1:27" ht="14.2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</row>
    <row r="507" spans="1:27" ht="14.2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</row>
    <row r="508" spans="1:27" ht="14.2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</row>
    <row r="509" spans="1:27" ht="14.2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</row>
    <row r="510" spans="1:27" ht="14.2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</row>
    <row r="511" spans="1:27" ht="14.2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</row>
    <row r="512" spans="1:27" ht="14.2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</row>
    <row r="513" spans="1:27" ht="14.2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</row>
    <row r="514" spans="1:27" ht="14.2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</row>
    <row r="515" spans="1:27" ht="14.2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</row>
    <row r="516" spans="1:27" ht="14.2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</row>
    <row r="517" spans="1:27" ht="14.2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</row>
    <row r="518" spans="1:27" ht="14.2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</row>
    <row r="519" spans="1:27" ht="14.2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</row>
    <row r="520" spans="1:27" ht="14.2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</row>
    <row r="521" spans="1:27" ht="14.2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</row>
    <row r="522" spans="1:27" ht="14.2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</row>
    <row r="523" spans="1:27" ht="14.2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</row>
    <row r="524" spans="1:27" ht="14.2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</row>
    <row r="525" spans="1:27" ht="14.2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</row>
    <row r="526" spans="1:27" ht="14.2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</row>
    <row r="527" spans="1:27" ht="14.2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</row>
    <row r="528" spans="1:27" ht="14.2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</row>
    <row r="529" spans="1:27" ht="14.2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</row>
    <row r="530" spans="1:27" ht="14.2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</row>
    <row r="531" spans="1:27" ht="14.2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</row>
    <row r="532" spans="1:27" ht="14.2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</row>
    <row r="533" spans="1:27" ht="14.2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</row>
    <row r="534" spans="1:27" ht="14.2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</row>
    <row r="535" spans="1:27" ht="14.2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</row>
    <row r="536" spans="1:27" ht="14.2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</row>
    <row r="537" spans="1:27" ht="14.2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</row>
    <row r="538" spans="1:27" ht="14.2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</row>
    <row r="539" spans="1:27" ht="14.2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</row>
    <row r="540" spans="1:27" ht="14.2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</row>
    <row r="541" spans="1:27" ht="14.2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</row>
    <row r="542" spans="1:27" ht="14.2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</row>
    <row r="543" spans="1:27" ht="14.2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</row>
    <row r="544" spans="1:27" ht="14.2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</row>
    <row r="545" spans="1:27" ht="14.2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</row>
    <row r="546" spans="1:27" ht="14.2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</row>
    <row r="547" spans="1:27" ht="14.2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</row>
    <row r="548" spans="1:27" ht="14.2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</row>
    <row r="549" spans="1:27" ht="14.2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</row>
    <row r="550" spans="1:27" ht="14.2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</row>
    <row r="551" spans="1:27" ht="14.2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</row>
    <row r="552" spans="1:27" ht="14.2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</row>
    <row r="553" spans="1:27" ht="14.2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</row>
    <row r="554" spans="1:27" ht="14.2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</row>
    <row r="555" spans="1:27" ht="14.2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</row>
    <row r="556" spans="1:27" ht="14.2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</row>
    <row r="557" spans="1:27" ht="14.2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</row>
    <row r="558" spans="1:27" ht="14.2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</row>
    <row r="559" spans="1:27" ht="14.2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</row>
    <row r="560" spans="1:27" ht="14.2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</row>
    <row r="561" spans="1:27" ht="14.2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</row>
    <row r="562" spans="1:27" ht="14.2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</row>
    <row r="563" spans="1:27" ht="14.2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</row>
    <row r="564" spans="1:27" ht="14.2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</row>
    <row r="565" spans="1:27" ht="14.2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1:27" ht="14.2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</row>
    <row r="567" spans="1:27" ht="14.2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</row>
    <row r="568" spans="1:27" ht="14.2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</row>
    <row r="569" spans="1:27" ht="14.2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</row>
    <row r="570" spans="1:27" ht="14.2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</row>
    <row r="571" spans="1:27" ht="14.2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</row>
    <row r="572" spans="1:27" ht="14.2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</row>
    <row r="573" spans="1:27" ht="14.2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</row>
    <row r="574" spans="1:27" ht="14.2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</row>
    <row r="575" spans="1:27" ht="14.2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</row>
    <row r="576" spans="1:27" ht="14.2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</row>
    <row r="577" spans="1:27" ht="14.2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</row>
    <row r="578" spans="1:27" ht="14.2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1:27" ht="14.2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</row>
    <row r="580" spans="1:27" ht="14.2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</row>
    <row r="581" spans="1:27" ht="14.2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</row>
    <row r="582" spans="1:27" ht="14.2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</row>
    <row r="583" spans="1:27" ht="14.2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</row>
    <row r="584" spans="1:27" ht="14.2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</row>
    <row r="585" spans="1:27" ht="14.2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</row>
    <row r="586" spans="1:27" ht="14.2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</row>
    <row r="587" spans="1:27" ht="14.2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</row>
    <row r="588" spans="1:27" ht="14.2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</row>
    <row r="589" spans="1:27" ht="14.2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</row>
    <row r="590" spans="1:27" ht="14.2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</row>
    <row r="591" spans="1:27" ht="14.2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1:27" ht="14.2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</row>
    <row r="593" spans="1:27" ht="14.2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</row>
    <row r="594" spans="1:27" ht="14.2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</row>
    <row r="595" spans="1:27" ht="14.2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</row>
    <row r="596" spans="1:27" ht="14.2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</row>
    <row r="597" spans="1:27" ht="14.2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</row>
    <row r="598" spans="1:27" ht="14.2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</row>
    <row r="599" spans="1:27" ht="14.2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</row>
    <row r="600" spans="1:27" ht="14.2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</row>
    <row r="601" spans="1:27" ht="14.2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</row>
    <row r="602" spans="1:27" ht="14.2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</row>
    <row r="603" spans="1:27" ht="14.2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</row>
    <row r="604" spans="1:27" ht="14.2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</row>
    <row r="605" spans="1:27" ht="14.2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</row>
    <row r="606" spans="1:27" ht="14.2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</row>
    <row r="607" spans="1:27" ht="14.2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</row>
    <row r="608" spans="1:27" ht="14.2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</row>
    <row r="609" spans="1:27" ht="14.2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</row>
    <row r="610" spans="1:27" ht="14.2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</row>
    <row r="611" spans="1:27" ht="14.2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</row>
    <row r="612" spans="1:27" ht="14.2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</row>
    <row r="613" spans="1:27" ht="14.2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</row>
    <row r="614" spans="1:27" ht="14.2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</row>
    <row r="615" spans="1:27" ht="14.2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</row>
    <row r="616" spans="1:27" ht="14.2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</row>
    <row r="617" spans="1:27" ht="14.2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1:27" ht="14.2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</row>
    <row r="619" spans="1:27" ht="14.2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</row>
    <row r="620" spans="1:27" ht="14.2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</row>
    <row r="621" spans="1:27" ht="14.2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</row>
    <row r="622" spans="1:27" ht="14.2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</row>
    <row r="623" spans="1:27" ht="14.2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</row>
    <row r="624" spans="1:27" ht="14.2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</row>
    <row r="625" spans="1:27" ht="14.2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</row>
    <row r="626" spans="1:27" ht="14.2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</row>
    <row r="627" spans="1:27" ht="14.2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</row>
    <row r="628" spans="1:27" ht="14.2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</row>
    <row r="629" spans="1:27" ht="14.2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</row>
    <row r="630" spans="1:27" ht="14.2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</row>
    <row r="631" spans="1:27" ht="14.2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</row>
    <row r="632" spans="1:27" ht="14.2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</row>
    <row r="633" spans="1:27" ht="14.2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</row>
    <row r="634" spans="1:27" ht="14.2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</row>
    <row r="635" spans="1:27" ht="14.2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</row>
    <row r="636" spans="1:27" ht="14.2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</row>
    <row r="637" spans="1:27" ht="14.2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</row>
    <row r="638" spans="1:27" ht="14.2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</row>
    <row r="639" spans="1:27" ht="14.2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</row>
    <row r="640" spans="1:27" ht="14.2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</row>
    <row r="641" spans="1:27" ht="14.2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</row>
    <row r="642" spans="1:27" ht="14.2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</row>
    <row r="643" spans="1:27" ht="14.2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</row>
    <row r="644" spans="1:27" ht="14.2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</row>
    <row r="645" spans="1:27" ht="14.2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</row>
    <row r="646" spans="1:27" ht="14.2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</row>
    <row r="647" spans="1:27" ht="14.2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</row>
    <row r="648" spans="1:27" ht="14.2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</row>
    <row r="649" spans="1:27" ht="14.2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</row>
    <row r="650" spans="1:27" ht="14.2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</row>
    <row r="651" spans="1:27" ht="14.2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</row>
    <row r="652" spans="1:27" ht="14.2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</row>
    <row r="653" spans="1:27" ht="14.2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</row>
    <row r="654" spans="1:27" ht="14.2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</row>
    <row r="655" spans="1:27" ht="14.2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</row>
    <row r="656" spans="1:27" ht="14.2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</row>
    <row r="657" spans="1:27" ht="14.2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</row>
    <row r="658" spans="1:27" ht="14.2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</row>
    <row r="659" spans="1:27" ht="14.2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</row>
    <row r="660" spans="1:27" ht="14.2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</row>
    <row r="661" spans="1:27" ht="14.2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</row>
    <row r="662" spans="1:27" ht="14.2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</row>
    <row r="663" spans="1:27" ht="14.2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</row>
    <row r="664" spans="1:27" ht="14.2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</row>
    <row r="665" spans="1:27" ht="14.2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</row>
    <row r="666" spans="1:27" ht="14.2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</row>
    <row r="667" spans="1:27" ht="14.2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</row>
    <row r="668" spans="1:27" ht="14.2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</row>
    <row r="669" spans="1:27" ht="14.2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</row>
    <row r="670" spans="1:27" ht="14.2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</row>
    <row r="671" spans="1:27" ht="14.2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</row>
    <row r="672" spans="1:27" ht="14.2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</row>
    <row r="673" spans="1:27" ht="14.2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</row>
    <row r="674" spans="1:27" ht="14.2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</row>
    <row r="675" spans="1:27" ht="14.2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</row>
    <row r="676" spans="1:27" ht="14.2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</row>
    <row r="677" spans="1:27" ht="14.2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</row>
    <row r="678" spans="1:27" ht="14.2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</row>
    <row r="679" spans="1:27" ht="14.2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</row>
    <row r="680" spans="1:27" ht="14.2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</row>
    <row r="681" spans="1:27" ht="14.2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</row>
    <row r="682" spans="1:27" ht="14.2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</row>
    <row r="683" spans="1:27" ht="14.2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</row>
    <row r="684" spans="1:27" ht="14.2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</row>
    <row r="685" spans="1:27" ht="14.2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</row>
    <row r="686" spans="1:27" ht="14.2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</row>
    <row r="687" spans="1:27" ht="14.2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</row>
    <row r="688" spans="1:27" ht="14.2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</row>
    <row r="689" spans="1:27" ht="14.2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</row>
    <row r="690" spans="1:27" ht="14.2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</row>
    <row r="691" spans="1:27" ht="14.2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</row>
    <row r="692" spans="1:27" ht="14.2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</row>
    <row r="693" spans="1:27" ht="14.2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</row>
    <row r="694" spans="1:27" ht="14.2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</row>
    <row r="695" spans="1:27" ht="14.2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</row>
    <row r="696" spans="1:27" ht="14.2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</row>
    <row r="697" spans="1:27" ht="14.2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</row>
    <row r="698" spans="1:27" ht="14.2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</row>
    <row r="699" spans="1:27" ht="14.2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</row>
    <row r="700" spans="1:27" ht="14.2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</row>
    <row r="701" spans="1:27" ht="14.2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</row>
    <row r="702" spans="1:27" ht="14.2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</row>
    <row r="703" spans="1:27" ht="14.2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</row>
    <row r="704" spans="1:27" ht="14.2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</row>
    <row r="705" spans="1:27" ht="14.2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</row>
    <row r="706" spans="1:27" ht="14.2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</row>
    <row r="707" spans="1:27" ht="14.2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</row>
    <row r="708" spans="1:27" ht="14.2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</row>
    <row r="709" spans="1:27" ht="14.2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</row>
    <row r="710" spans="1:27" ht="14.2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</row>
    <row r="711" spans="1:27" ht="14.2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</row>
    <row r="712" spans="1:27" ht="14.2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</row>
    <row r="713" spans="1:27" ht="14.2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</row>
    <row r="714" spans="1:27" ht="14.2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</row>
    <row r="715" spans="1:27" ht="14.2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</row>
    <row r="716" spans="1:27" ht="14.2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</row>
    <row r="717" spans="1:27" ht="14.2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</row>
    <row r="718" spans="1:27" ht="14.2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</row>
    <row r="719" spans="1:27" ht="14.2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</row>
    <row r="720" spans="1:27" ht="14.2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</row>
    <row r="721" spans="1:27" ht="14.2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</row>
    <row r="722" spans="1:27" ht="14.2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</row>
    <row r="723" spans="1:27" ht="14.2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</row>
    <row r="724" spans="1:27" ht="14.2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</row>
    <row r="725" spans="1:27" ht="14.2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</row>
    <row r="726" spans="1:27" ht="14.2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</row>
    <row r="727" spans="1:27" ht="14.2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</row>
    <row r="728" spans="1:27" ht="14.2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</row>
    <row r="729" spans="1:27" ht="14.2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</row>
    <row r="730" spans="1:27" ht="14.2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</row>
    <row r="731" spans="1:27" ht="14.2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</row>
    <row r="732" spans="1:27" ht="14.2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</row>
    <row r="733" spans="1:27" ht="14.2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</row>
    <row r="734" spans="1:27" ht="14.2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</row>
    <row r="735" spans="1:27" ht="14.2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</row>
    <row r="736" spans="1:27" ht="14.2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</row>
    <row r="737" spans="1:27" ht="14.2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</row>
    <row r="738" spans="1:27" ht="14.2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</row>
    <row r="739" spans="1:27" ht="14.2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</row>
    <row r="740" spans="1:27" ht="14.2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</row>
    <row r="741" spans="1:27" ht="14.2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</row>
    <row r="742" spans="1:27" ht="14.2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</row>
    <row r="743" spans="1:27" ht="14.2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</row>
    <row r="744" spans="1:27" ht="14.2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</row>
    <row r="745" spans="1:27" ht="14.2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</row>
    <row r="746" spans="1:27" ht="14.2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</row>
    <row r="747" spans="1:27" ht="14.2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</row>
    <row r="748" spans="1:27" ht="14.2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</row>
    <row r="749" spans="1:27" ht="14.2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</row>
    <row r="750" spans="1:27" ht="14.2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</row>
    <row r="751" spans="1:27" ht="14.2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</row>
    <row r="752" spans="1:27" ht="14.2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</row>
    <row r="753" spans="1:27" ht="14.2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</row>
    <row r="754" spans="1:27" ht="14.2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</row>
    <row r="755" spans="1:27" ht="14.2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</row>
    <row r="756" spans="1:27" ht="14.2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</row>
    <row r="757" spans="1:27" ht="14.2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</row>
    <row r="758" spans="1:27" ht="14.2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</row>
    <row r="759" spans="1:27" ht="14.2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</row>
    <row r="760" spans="1:27" ht="14.2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</row>
    <row r="761" spans="1:27" ht="14.2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</row>
    <row r="762" spans="1:27" ht="14.2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</row>
    <row r="763" spans="1:27" ht="14.2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</row>
    <row r="764" spans="1:27" ht="14.2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</row>
    <row r="765" spans="1:27" ht="14.2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</row>
    <row r="766" spans="1:27" ht="14.2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</row>
    <row r="767" spans="1:27" ht="14.2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</row>
    <row r="768" spans="1:27" ht="14.2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</row>
    <row r="769" spans="1:27" ht="14.2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</row>
    <row r="770" spans="1:27" ht="14.2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</row>
    <row r="771" spans="1:27" ht="14.2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</row>
    <row r="772" spans="1:27" ht="14.2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</row>
    <row r="773" spans="1:27" ht="14.2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</row>
    <row r="774" spans="1:27" ht="14.2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</row>
    <row r="775" spans="1:27" ht="14.2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</row>
    <row r="776" spans="1:27" ht="14.2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</row>
    <row r="777" spans="1:27" ht="14.2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</row>
    <row r="778" spans="1:27" ht="14.2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</row>
    <row r="779" spans="1:27" ht="14.2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</row>
    <row r="780" spans="1:27" ht="14.2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</row>
    <row r="781" spans="1:27" ht="14.2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</row>
    <row r="782" spans="1:27" ht="14.2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</row>
    <row r="783" spans="1:27" ht="14.2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</row>
    <row r="784" spans="1:27" ht="14.2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</row>
    <row r="785" spans="1:27" ht="14.2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</row>
    <row r="786" spans="1:27" ht="14.2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</row>
    <row r="787" spans="1:27" ht="14.2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</row>
    <row r="788" spans="1:27" ht="14.2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</row>
    <row r="789" spans="1:27" ht="14.2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</row>
    <row r="790" spans="1:27" ht="14.2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</row>
    <row r="791" spans="1:27" ht="14.2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</row>
    <row r="792" spans="1:27" ht="14.2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</row>
    <row r="793" spans="1:27" ht="14.2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</row>
    <row r="794" spans="1:27" ht="14.2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</row>
    <row r="795" spans="1:27" ht="14.2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</row>
    <row r="796" spans="1:27" ht="14.2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</row>
    <row r="797" spans="1:27" ht="14.2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</row>
    <row r="798" spans="1:27" ht="14.2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</row>
    <row r="799" spans="1:27" ht="14.2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</row>
    <row r="800" spans="1:27" ht="14.2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</row>
    <row r="801" spans="1:27" ht="14.2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</row>
    <row r="802" spans="1:27" ht="14.2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</row>
    <row r="803" spans="1:27" ht="14.2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</row>
    <row r="804" spans="1:27" ht="14.2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</row>
    <row r="805" spans="1:27" ht="14.2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</row>
    <row r="806" spans="1:27" ht="14.2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</row>
    <row r="807" spans="1:27" ht="14.2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</row>
    <row r="808" spans="1:27" ht="14.2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</row>
    <row r="809" spans="1:27" ht="14.2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</row>
    <row r="810" spans="1:27" ht="14.2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</row>
    <row r="811" spans="1:27" ht="14.2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</row>
    <row r="812" spans="1:27" ht="14.2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</row>
    <row r="813" spans="1:27" ht="14.2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</row>
    <row r="814" spans="1:27" ht="14.2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</row>
    <row r="815" spans="1:27" ht="14.2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</row>
    <row r="816" spans="1:27" ht="14.2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</row>
    <row r="817" spans="1:27" ht="14.2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</row>
    <row r="818" spans="1:27" ht="14.2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</row>
    <row r="819" spans="1:27" ht="14.2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</row>
    <row r="820" spans="1:27" ht="14.2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</row>
    <row r="821" spans="1:27" ht="14.2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</row>
    <row r="822" spans="1:27" ht="14.2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</row>
    <row r="823" spans="1:27" ht="14.2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</row>
    <row r="824" spans="1:27" ht="14.2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</row>
    <row r="825" spans="1:27" ht="14.2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</row>
    <row r="826" spans="1:27" ht="14.2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</row>
    <row r="827" spans="1:27" ht="14.2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</row>
    <row r="828" spans="1:27" ht="14.2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</row>
    <row r="829" spans="1:27" ht="14.2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</row>
    <row r="830" spans="1:27" ht="14.2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</row>
    <row r="831" spans="1:27" ht="14.2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</row>
    <row r="832" spans="1:27" ht="14.2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</row>
    <row r="833" spans="1:27" ht="14.2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</row>
    <row r="834" spans="1:27" ht="14.2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</row>
    <row r="835" spans="1:27" ht="14.2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</row>
    <row r="836" spans="1:27" ht="14.2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</row>
    <row r="837" spans="1:27" ht="14.2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</row>
    <row r="838" spans="1:27" ht="14.2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</row>
    <row r="839" spans="1:27" ht="14.2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</row>
    <row r="840" spans="1:27" ht="14.2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</row>
    <row r="841" spans="1:27" ht="14.2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</row>
    <row r="842" spans="1:27" ht="14.2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</row>
    <row r="843" spans="1:27" ht="14.2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</row>
    <row r="844" spans="1:27" ht="14.2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</row>
    <row r="845" spans="1:27" ht="14.2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</row>
    <row r="846" spans="1:27" ht="14.2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</row>
    <row r="847" spans="1:27" ht="14.2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</row>
    <row r="848" spans="1:27" ht="14.2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</row>
    <row r="849" spans="1:27" ht="14.2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</row>
    <row r="850" spans="1:27" ht="14.2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</row>
    <row r="851" spans="1:27" ht="14.2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</row>
    <row r="852" spans="1:27" ht="14.2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</row>
    <row r="853" spans="1:27" ht="14.2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</row>
    <row r="854" spans="1:27" ht="14.2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</row>
    <row r="855" spans="1:27" ht="14.2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</row>
    <row r="856" spans="1:27" ht="14.2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</row>
    <row r="857" spans="1:27" ht="14.2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</row>
    <row r="858" spans="1:27" ht="14.2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</row>
    <row r="859" spans="1:27" ht="14.2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</row>
    <row r="860" spans="1:27" ht="14.2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</row>
    <row r="861" spans="1:27" ht="14.2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</row>
    <row r="862" spans="1:27" ht="14.2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</row>
    <row r="863" spans="1:27" ht="14.2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</row>
    <row r="864" spans="1:27" ht="14.2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</row>
    <row r="865" spans="1:27" ht="14.2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</row>
    <row r="866" spans="1:27" ht="14.2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</row>
    <row r="867" spans="1:27" ht="14.2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</row>
    <row r="868" spans="1:27" ht="14.2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</row>
    <row r="869" spans="1:27" ht="14.2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</row>
    <row r="870" spans="1:27" ht="14.2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</row>
    <row r="871" spans="1:27" ht="14.2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</row>
    <row r="872" spans="1:27" ht="14.2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</row>
    <row r="873" spans="1:27" ht="14.2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</row>
    <row r="874" spans="1:27" ht="14.2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</row>
    <row r="875" spans="1:27" ht="14.2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</row>
    <row r="876" spans="1:27" ht="14.2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</row>
    <row r="877" spans="1:27" ht="14.2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</row>
    <row r="878" spans="1:27" ht="14.2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</row>
    <row r="879" spans="1:27" ht="14.2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</row>
    <row r="880" spans="1:27" ht="14.2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</row>
    <row r="881" spans="1:27" ht="14.2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</row>
    <row r="882" spans="1:27" ht="14.2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</row>
    <row r="883" spans="1:27" ht="14.2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</row>
    <row r="884" spans="1:27" ht="14.2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</row>
    <row r="885" spans="1:27" ht="14.2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</row>
    <row r="886" spans="1:27" ht="14.2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</row>
    <row r="887" spans="1:27" ht="14.2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</row>
    <row r="888" spans="1:27" ht="14.2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</row>
    <row r="889" spans="1:27" ht="14.2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</row>
    <row r="890" spans="1:27" ht="14.2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</row>
    <row r="891" spans="1:27" ht="14.2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</row>
    <row r="892" spans="1:27" ht="14.2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</row>
    <row r="893" spans="1:27" ht="14.2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</row>
    <row r="894" spans="1:27" ht="14.2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</row>
    <row r="895" spans="1:27" ht="14.2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</row>
    <row r="896" spans="1:27" ht="14.2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</row>
    <row r="897" spans="1:27" ht="14.2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</row>
    <row r="898" spans="1:27" ht="14.2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</row>
    <row r="899" spans="1:27" ht="14.2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</row>
    <row r="900" spans="1:27" ht="14.2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</row>
    <row r="901" spans="1:27" ht="14.2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</row>
    <row r="902" spans="1:27" ht="14.2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</row>
    <row r="903" spans="1:27" ht="14.2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</row>
    <row r="904" spans="1:27" ht="14.2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</row>
    <row r="905" spans="1:27" ht="14.2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</row>
    <row r="906" spans="1:27" ht="14.2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</row>
    <row r="907" spans="1:27" ht="14.2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</row>
    <row r="908" spans="1:27" ht="14.2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</row>
    <row r="909" spans="1:27" ht="14.2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</row>
    <row r="910" spans="1:27" ht="14.2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</row>
    <row r="911" spans="1:27" ht="14.2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</row>
    <row r="912" spans="1:27" ht="14.2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</row>
    <row r="913" spans="1:27" ht="14.2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</row>
    <row r="914" spans="1:27" ht="14.2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</row>
    <row r="915" spans="1:27" ht="14.2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</row>
    <row r="916" spans="1:27" ht="14.2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</row>
    <row r="917" spans="1:27" ht="14.2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</row>
    <row r="918" spans="1:27" ht="14.2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</row>
    <row r="919" spans="1:27" ht="14.2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</row>
    <row r="920" spans="1:27" ht="14.2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</row>
    <row r="921" spans="1:27" ht="14.2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</row>
    <row r="922" spans="1:27" ht="14.2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</row>
    <row r="923" spans="1:27" ht="14.2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</row>
    <row r="924" spans="1:27" ht="14.2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</row>
    <row r="925" spans="1:27" ht="14.2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</row>
    <row r="926" spans="1:27" ht="14.2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</row>
    <row r="927" spans="1:27" ht="14.2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</row>
    <row r="928" spans="1:27" ht="14.2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</row>
    <row r="929" spans="1:27" ht="14.2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</row>
    <row r="930" spans="1:27" ht="14.2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</row>
    <row r="931" spans="1:27" ht="14.2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</row>
    <row r="932" spans="1:27" ht="14.2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</row>
    <row r="933" spans="1:27" ht="14.2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</row>
    <row r="934" spans="1:27" ht="14.2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</row>
    <row r="935" spans="1:27" ht="14.2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</row>
    <row r="936" spans="1:27" ht="14.2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</row>
    <row r="937" spans="1:27" ht="14.2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</row>
    <row r="938" spans="1:27" ht="14.2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</row>
    <row r="939" spans="1:27" ht="14.2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</row>
    <row r="940" spans="1:27" ht="14.2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</row>
    <row r="941" spans="1:27" ht="14.2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</row>
    <row r="942" spans="1:27" ht="14.2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</row>
    <row r="943" spans="1:27" ht="14.2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</row>
    <row r="944" spans="1:27" ht="14.2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</row>
    <row r="945" spans="1:27" ht="14.2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</row>
    <row r="946" spans="1:27" ht="14.2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</row>
    <row r="947" spans="1:27" ht="14.2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</row>
    <row r="948" spans="1:27" ht="14.2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</row>
    <row r="949" spans="1:27" ht="14.2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</row>
    <row r="950" spans="1:27" ht="14.2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</row>
    <row r="951" spans="1:27" ht="14.2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</row>
    <row r="952" spans="1:27" ht="14.2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</row>
    <row r="953" spans="1:27" ht="14.2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</row>
    <row r="954" spans="1:27" ht="14.2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</row>
    <row r="955" spans="1:27" ht="14.2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</row>
    <row r="956" spans="1:27" ht="14.2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</row>
    <row r="957" spans="1:27" ht="14.2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</row>
    <row r="958" spans="1:27" ht="14.2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</row>
    <row r="959" spans="1:27" ht="14.2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</row>
    <row r="960" spans="1:27" ht="14.2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</row>
    <row r="961" spans="1:27" ht="14.2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</row>
    <row r="962" spans="1:27" ht="14.2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</row>
    <row r="963" spans="1:27" ht="14.2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</row>
    <row r="964" spans="1:27" ht="14.2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</row>
    <row r="965" spans="1:27" ht="14.2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</row>
    <row r="966" spans="1:27" ht="14.2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</row>
    <row r="967" spans="1:27" ht="14.2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</row>
    <row r="968" spans="1:27" ht="14.2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</row>
    <row r="969" spans="1:27" ht="14.2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</row>
    <row r="970" spans="1:27" ht="14.2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</row>
    <row r="971" spans="1:27" ht="14.2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</row>
    <row r="972" spans="1:27" ht="14.2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</row>
    <row r="973" spans="1:27" ht="14.2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</row>
    <row r="974" spans="1:27" ht="14.2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</row>
    <row r="975" spans="1:27" ht="14.2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</row>
    <row r="976" spans="1:27" ht="14.2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</row>
    <row r="977" spans="1:27" ht="14.2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</row>
    <row r="978" spans="1:27" ht="14.2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</row>
    <row r="979" spans="1:27" ht="14.2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</row>
    <row r="980" spans="1:27" ht="14.2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</row>
    <row r="981" spans="1:27" ht="14.2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</row>
    <row r="982" spans="1:27" ht="14.2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</row>
    <row r="983" spans="1:27" ht="14.2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</row>
    <row r="984" spans="1:27" ht="14.2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</row>
    <row r="985" spans="1:27" ht="14.2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</row>
    <row r="986" spans="1:27" ht="14.2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</row>
    <row r="987" spans="1:27" ht="14.2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</row>
    <row r="988" spans="1:27" ht="14.2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</row>
    <row r="989" spans="1:27" ht="14.2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</row>
    <row r="990" spans="1:27" ht="14.2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</row>
    <row r="991" spans="1:27" ht="14.2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</row>
    <row r="992" spans="1:27" ht="14.2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</row>
    <row r="993" spans="1:27" ht="14.2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</row>
    <row r="994" spans="1:27" ht="14.2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</row>
    <row r="995" spans="1:27" ht="14.2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</row>
    <row r="996" spans="1:27" ht="14.2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</row>
    <row r="997" spans="1:27" ht="14.2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</row>
    <row r="998" spans="1:27" ht="14.2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</row>
    <row r="999" spans="1:27" ht="14.2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</row>
    <row r="1000" spans="1:27" ht="14.2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C57:H57"/>
    <mergeCell ref="B58:J58"/>
    <mergeCell ref="B60:J60"/>
    <mergeCell ref="B61:I61"/>
    <mergeCell ref="C62:I62"/>
    <mergeCell ref="C63:I63"/>
    <mergeCell ref="C64:I64"/>
    <mergeCell ref="B65:I65"/>
    <mergeCell ref="B66:J66"/>
    <mergeCell ref="B68:J68"/>
    <mergeCell ref="C69:H69"/>
    <mergeCell ref="B70:I70"/>
    <mergeCell ref="C71:H71"/>
    <mergeCell ref="C72:H72"/>
    <mergeCell ref="C73:H73"/>
    <mergeCell ref="C74:H74"/>
    <mergeCell ref="C75:H75"/>
    <mergeCell ref="B76:H76"/>
    <mergeCell ref="B77:J77"/>
    <mergeCell ref="B79:J79"/>
    <mergeCell ref="B80:H80"/>
    <mergeCell ref="B81:I81"/>
    <mergeCell ref="C82:H82"/>
    <mergeCell ref="C83:H83"/>
    <mergeCell ref="C84:H84"/>
    <mergeCell ref="C85:H85"/>
    <mergeCell ref="C86:H86"/>
    <mergeCell ref="C87:H87"/>
    <mergeCell ref="B88:H88"/>
    <mergeCell ref="B89:J89"/>
    <mergeCell ref="B90:H90"/>
    <mergeCell ref="B91:I91"/>
    <mergeCell ref="C92:H92"/>
    <mergeCell ref="B93:H93"/>
    <mergeCell ref="B95:J95"/>
    <mergeCell ref="B96:I96"/>
    <mergeCell ref="C97:I97"/>
    <mergeCell ref="C98:I98"/>
    <mergeCell ref="B99:I99"/>
    <mergeCell ref="B102:J102"/>
    <mergeCell ref="C103:H103"/>
    <mergeCell ref="C104:H104"/>
    <mergeCell ref="C105:H105"/>
    <mergeCell ref="C106:H106"/>
    <mergeCell ref="C107:H107"/>
    <mergeCell ref="B108:H108"/>
    <mergeCell ref="B109:J109"/>
    <mergeCell ref="B111:J111"/>
    <mergeCell ref="C112:H112"/>
    <mergeCell ref="C113:H113"/>
    <mergeCell ref="C114:H114"/>
    <mergeCell ref="C115:H115"/>
    <mergeCell ref="C116:H116"/>
    <mergeCell ref="C117:H117"/>
    <mergeCell ref="C118:H118"/>
    <mergeCell ref="C119:H119"/>
    <mergeCell ref="C131:I131"/>
    <mergeCell ref="B132:I132"/>
    <mergeCell ref="B135:K150"/>
    <mergeCell ref="B120:H120"/>
    <mergeCell ref="B123:J123"/>
    <mergeCell ref="B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0041"/>
  </sheetPr>
  <dimension ref="A1:Z1000"/>
  <sheetViews>
    <sheetView showGridLines="0" topLeftCell="A124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8.140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260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Tratorista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261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v>2139.66</v>
      </c>
      <c r="K15" s="81" t="s">
        <v>262</v>
      </c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 t="s">
        <v>263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2139.66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2359.66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2359.66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196.63833333333332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262.18444444444441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458.82277777777773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2818.4827777777778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563.69655555555562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70.462069444444452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42.277241666666662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28.184827777777777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16.910896666666666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5.6369655555555553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225.47862222222221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952.6471788888889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40.620400000000018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14.33</v>
      </c>
      <c r="J52" s="45">
        <f>I52*26*0.8</f>
        <v>298.06400000000002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338.68440000000004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458.82277777777773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952.6471788888889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338.68440000000004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1750.1543566666667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63"/>
      <c r="B65" s="50"/>
      <c r="C65" s="50"/>
      <c r="D65" s="50"/>
      <c r="E65" s="50"/>
      <c r="F65" s="50"/>
      <c r="G65" s="50"/>
      <c r="H65" s="50"/>
      <c r="I65" s="50"/>
      <c r="J65" s="52"/>
      <c r="K65" s="49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2359.66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9.8319166666666664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0.78655333333333322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(5/30)/12</f>
        <v>1.3888888888888888E-2</v>
      </c>
      <c r="J72" s="45">
        <f>$J$69*I72</f>
        <v>32.773055555555551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4.6944444444444447E-3</v>
      </c>
      <c r="J73" s="45">
        <f>$J$69*I73</f>
        <v>11.077292777777778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75.509119999999996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5.5083333333333331E-2</v>
      </c>
      <c r="J75" s="48">
        <f>SUM(J70:J74)</f>
        <v>129.97793833333333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"/>
      <c r="B76" s="50"/>
      <c r="C76" s="50"/>
      <c r="D76" s="50"/>
      <c r="E76" s="50"/>
      <c r="F76" s="50"/>
      <c r="G76" s="50"/>
      <c r="H76" s="50"/>
      <c r="I76" s="59"/>
      <c r="J76" s="52"/>
      <c r="K76" s="4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61"/>
      <c r="B77" s="137"/>
      <c r="C77" s="137"/>
      <c r="D77" s="137"/>
      <c r="E77" s="137"/>
      <c r="F77" s="137"/>
      <c r="G77" s="137"/>
      <c r="H77" s="137"/>
      <c r="I77" s="137"/>
      <c r="J77" s="137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2359.66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21.848703703703702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39.065482222222215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0.49159583333333329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0.76688949999999989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0.76605889967999996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21.273290793721468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84.212020952660723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2359.66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84.212020952660723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84.212020952660723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'Uniforme-EPI'!F18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'Uniforme-EPI'!F35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133.7320922459586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133.7320922459586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2359.66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1750.1543566666667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129.97793833333333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84.212020952660723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4324.0043159526613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133.7320922459586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4457.7364081986198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2</v>
      </c>
      <c r="J132" s="48">
        <f>J131*I132</f>
        <v>8915.4728163972395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1.8891435241511998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7:J77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0041"/>
  </sheetPr>
  <dimension ref="A1:Z137"/>
  <sheetViews>
    <sheetView topLeftCell="A106" workbookViewId="0">
      <selection activeCell="I119" activeCellId="5" sqref="J3 I45 I115 I116 I118 I119"/>
    </sheetView>
  </sheetViews>
  <sheetFormatPr defaultRowHeight="12.75" x14ac:dyDescent="0.2"/>
  <cols>
    <col min="1" max="1" width="3.28515625" customWidth="1"/>
    <col min="2" max="9" width="11.42578125" customWidth="1"/>
    <col min="10" max="10" width="22" customWidth="1"/>
    <col min="11" max="11" width="28" customWidth="1"/>
    <col min="12" max="26" width="11.4257812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Tratorista!J5</f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264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Tratorista – Hora extra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261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f>Tratorista!J15</f>
        <v>2139.66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 t="s">
        <v>263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Tratorista!J18</f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 t="s">
        <v>265</v>
      </c>
      <c r="D29" s="132"/>
      <c r="E29" s="132"/>
      <c r="F29" s="132"/>
      <c r="G29" s="132"/>
      <c r="H29" s="132"/>
      <c r="I29" s="46"/>
      <c r="J29" s="45">
        <f>((J15/220)*1.5)</f>
        <v>14.588590909090909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 t="s">
        <v>266</v>
      </c>
      <c r="D30" s="132"/>
      <c r="E30" s="132"/>
      <c r="F30" s="132"/>
      <c r="G30" s="132"/>
      <c r="H30" s="132"/>
      <c r="I30" s="46"/>
      <c r="J30" s="45">
        <f>(J29/6)</f>
        <v>2.4314318181818182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28" t="s">
        <v>170</v>
      </c>
      <c r="C31" s="128"/>
      <c r="D31" s="128"/>
      <c r="E31" s="128"/>
      <c r="F31" s="128"/>
      <c r="G31" s="128"/>
      <c r="H31" s="128"/>
      <c r="I31" s="128"/>
      <c r="J31" s="48">
        <f>SUM(J23:J30)</f>
        <v>17.020022727272728</v>
      </c>
      <c r="K31" s="49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4.25" customHeight="1" x14ac:dyDescent="0.2">
      <c r="A32" s="32"/>
      <c r="B32" s="50"/>
      <c r="C32" s="50"/>
      <c r="D32" s="50"/>
      <c r="E32" s="50"/>
      <c r="F32" s="50"/>
      <c r="G32" s="50"/>
      <c r="H32" s="50"/>
      <c r="I32" s="50"/>
      <c r="J32" s="51"/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4.25" customHeight="1" x14ac:dyDescent="0.2">
      <c r="A33" s="32"/>
      <c r="B33" s="50"/>
      <c r="C33" s="50"/>
      <c r="D33" s="50"/>
      <c r="E33" s="50"/>
      <c r="F33" s="50"/>
      <c r="G33" s="50"/>
      <c r="H33" s="50"/>
      <c r="I33" s="50"/>
      <c r="J33" s="51"/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131" t="s">
        <v>171</v>
      </c>
      <c r="C34" s="131"/>
      <c r="D34" s="131"/>
      <c r="E34" s="131"/>
      <c r="F34" s="131"/>
      <c r="G34" s="131"/>
      <c r="H34" s="131"/>
      <c r="I34" s="131"/>
      <c r="J34" s="131"/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172</v>
      </c>
      <c r="C35" s="128"/>
      <c r="D35" s="128"/>
      <c r="E35" s="128"/>
      <c r="F35" s="128"/>
      <c r="G35" s="128"/>
      <c r="H35" s="128"/>
      <c r="I35" s="44" t="s">
        <v>162</v>
      </c>
      <c r="J35" s="44" t="s">
        <v>163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128" t="s">
        <v>173</v>
      </c>
      <c r="C36" s="128"/>
      <c r="D36" s="128"/>
      <c r="E36" s="128"/>
      <c r="F36" s="128"/>
      <c r="G36" s="128"/>
      <c r="H36" s="128"/>
      <c r="I36" s="128"/>
      <c r="J36" s="52">
        <f>J31</f>
        <v>17.020022727272728</v>
      </c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44" t="s">
        <v>135</v>
      </c>
      <c r="C37" s="132" t="s">
        <v>174</v>
      </c>
      <c r="D37" s="132"/>
      <c r="E37" s="132"/>
      <c r="F37" s="132"/>
      <c r="G37" s="132"/>
      <c r="H37" s="132"/>
      <c r="I37" s="46">
        <f>1/12</f>
        <v>8.3333333333333329E-2</v>
      </c>
      <c r="J37" s="45">
        <f>$J$36*I37</f>
        <v>1.4183352272727272</v>
      </c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44" t="s">
        <v>137</v>
      </c>
      <c r="C38" s="132" t="s">
        <v>175</v>
      </c>
      <c r="D38" s="132"/>
      <c r="E38" s="132"/>
      <c r="F38" s="132"/>
      <c r="G38" s="132"/>
      <c r="H38" s="132"/>
      <c r="I38" s="46">
        <f>((1/12)+(1/12)/3)</f>
        <v>0.1111111111111111</v>
      </c>
      <c r="J38" s="45">
        <f>$J$36*I38</f>
        <v>1.8911136363636363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176</v>
      </c>
      <c r="C39" s="128"/>
      <c r="D39" s="128"/>
      <c r="E39" s="128"/>
      <c r="F39" s="128"/>
      <c r="G39" s="128"/>
      <c r="H39" s="128"/>
      <c r="I39" s="53">
        <f>I37+I38</f>
        <v>0.19444444444444442</v>
      </c>
      <c r="J39" s="48">
        <f>SUM(J37:J38)</f>
        <v>3.3094488636363635</v>
      </c>
      <c r="K39" s="49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54"/>
      <c r="C40" s="55"/>
      <c r="D40" s="55"/>
      <c r="E40" s="55"/>
      <c r="F40" s="55"/>
      <c r="G40" s="55"/>
      <c r="H40" s="55"/>
      <c r="I40" s="56"/>
      <c r="J40" s="57"/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4.25" customHeight="1" x14ac:dyDescent="0.2">
      <c r="A41" s="32"/>
      <c r="B41" s="128" t="s">
        <v>177</v>
      </c>
      <c r="C41" s="128"/>
      <c r="D41" s="128"/>
      <c r="E41" s="128"/>
      <c r="F41" s="128"/>
      <c r="G41" s="128"/>
      <c r="H41" s="128"/>
      <c r="I41" s="44" t="s">
        <v>162</v>
      </c>
      <c r="J41" s="44" t="s">
        <v>163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128" t="s">
        <v>178</v>
      </c>
      <c r="C42" s="128"/>
      <c r="D42" s="128"/>
      <c r="E42" s="128"/>
      <c r="F42" s="128"/>
      <c r="G42" s="128"/>
      <c r="H42" s="128"/>
      <c r="I42" s="128"/>
      <c r="J42" s="58">
        <f>J31+J39</f>
        <v>20.32947159090909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44" t="s">
        <v>135</v>
      </c>
      <c r="C43" s="132" t="s">
        <v>179</v>
      </c>
      <c r="D43" s="132"/>
      <c r="E43" s="132"/>
      <c r="F43" s="132"/>
      <c r="G43" s="132"/>
      <c r="H43" s="132"/>
      <c r="I43" s="46">
        <v>0.2</v>
      </c>
      <c r="J43" s="45">
        <f t="shared" ref="J43:J50" si="0">$J$42*I43</f>
        <v>4.0658943181818179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44" t="s">
        <v>137</v>
      </c>
      <c r="C44" s="132" t="s">
        <v>180</v>
      </c>
      <c r="D44" s="132"/>
      <c r="E44" s="132"/>
      <c r="F44" s="132"/>
      <c r="G44" s="132"/>
      <c r="H44" s="132"/>
      <c r="I44" s="46">
        <v>2.5000000000000001E-2</v>
      </c>
      <c r="J44" s="45">
        <f t="shared" si="0"/>
        <v>0.50823678977272724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140</v>
      </c>
      <c r="C45" s="132" t="s">
        <v>181</v>
      </c>
      <c r="D45" s="132"/>
      <c r="E45" s="132"/>
      <c r="F45" s="132"/>
      <c r="G45" s="132"/>
      <c r="H45" s="132"/>
      <c r="I45" s="113">
        <v>0</v>
      </c>
      <c r="J45" s="45">
        <f t="shared" si="0"/>
        <v>0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44" t="s">
        <v>143</v>
      </c>
      <c r="C46" s="132" t="s">
        <v>182</v>
      </c>
      <c r="D46" s="132"/>
      <c r="E46" s="132"/>
      <c r="F46" s="132"/>
      <c r="G46" s="132"/>
      <c r="H46" s="132"/>
      <c r="I46" s="46">
        <v>1.4999999999999999E-2</v>
      </c>
      <c r="J46" s="45">
        <f t="shared" si="0"/>
        <v>0.30494207386363636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168</v>
      </c>
      <c r="C47" s="132" t="s">
        <v>183</v>
      </c>
      <c r="D47" s="132"/>
      <c r="E47" s="132"/>
      <c r="F47" s="132"/>
      <c r="G47" s="132"/>
      <c r="H47" s="132"/>
      <c r="I47" s="46">
        <v>0.01</v>
      </c>
      <c r="J47" s="45">
        <f t="shared" si="0"/>
        <v>0.2032947159090909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44" t="s">
        <v>184</v>
      </c>
      <c r="C48" s="132" t="s">
        <v>185</v>
      </c>
      <c r="D48" s="132"/>
      <c r="E48" s="132"/>
      <c r="F48" s="132"/>
      <c r="G48" s="132"/>
      <c r="H48" s="132"/>
      <c r="I48" s="46">
        <v>6.0000000000000001E-3</v>
      </c>
      <c r="J48" s="45">
        <f t="shared" si="0"/>
        <v>0.12197682954545455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186</v>
      </c>
      <c r="C49" s="132" t="s">
        <v>187</v>
      </c>
      <c r="D49" s="132"/>
      <c r="E49" s="132"/>
      <c r="F49" s="132"/>
      <c r="G49" s="132"/>
      <c r="H49" s="132"/>
      <c r="I49" s="46">
        <v>2E-3</v>
      </c>
      <c r="J49" s="45">
        <f t="shared" si="0"/>
        <v>4.0658943181818182E-2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4.25" customHeight="1" x14ac:dyDescent="0.2">
      <c r="A50" s="32"/>
      <c r="B50" s="44" t="s">
        <v>188</v>
      </c>
      <c r="C50" s="132" t="s">
        <v>189</v>
      </c>
      <c r="D50" s="132"/>
      <c r="E50" s="132"/>
      <c r="F50" s="132"/>
      <c r="G50" s="132"/>
      <c r="H50" s="132"/>
      <c r="I50" s="46">
        <v>0.08</v>
      </c>
      <c r="J50" s="45">
        <f t="shared" si="0"/>
        <v>1.6263577272727272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128" t="s">
        <v>190</v>
      </c>
      <c r="C51" s="128"/>
      <c r="D51" s="128"/>
      <c r="E51" s="128"/>
      <c r="F51" s="128"/>
      <c r="G51" s="128"/>
      <c r="H51" s="128"/>
      <c r="I51" s="53">
        <f>SUM(I43:I50)</f>
        <v>0.33800000000000002</v>
      </c>
      <c r="J51" s="48">
        <f>SUM(J43:J50)</f>
        <v>6.8713613977272727</v>
      </c>
      <c r="K51" s="49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2"/>
      <c r="C52" s="50"/>
      <c r="D52" s="50"/>
      <c r="E52" s="50"/>
      <c r="F52" s="50"/>
      <c r="G52" s="50"/>
      <c r="H52" s="50"/>
      <c r="I52" s="59"/>
      <c r="J52" s="60"/>
      <c r="K52" s="49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/>
      <c r="B53" s="128" t="s">
        <v>191</v>
      </c>
      <c r="C53" s="128"/>
      <c r="D53" s="128"/>
      <c r="E53" s="128"/>
      <c r="F53" s="128"/>
      <c r="G53" s="128"/>
      <c r="H53" s="128"/>
      <c r="I53" s="53"/>
      <c r="J53" s="44" t="s">
        <v>163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61"/>
      <c r="B54" s="44" t="s">
        <v>135</v>
      </c>
      <c r="C54" s="132" t="s">
        <v>192</v>
      </c>
      <c r="D54" s="132"/>
      <c r="E54" s="132"/>
      <c r="F54" s="132"/>
      <c r="G54" s="132"/>
      <c r="H54" s="132"/>
      <c r="I54" s="62"/>
      <c r="J54" s="45">
        <v>0</v>
      </c>
      <c r="K54" s="63"/>
      <c r="L54" s="63"/>
      <c r="M54" s="63"/>
      <c r="N54" s="63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4.25" customHeight="1" x14ac:dyDescent="0.2">
      <c r="A55" s="32"/>
      <c r="B55" s="44" t="s">
        <v>137</v>
      </c>
      <c r="C55" s="132" t="s">
        <v>193</v>
      </c>
      <c r="D55" s="132"/>
      <c r="E55" s="132"/>
      <c r="F55" s="132"/>
      <c r="G55" s="132"/>
      <c r="H55" s="132"/>
      <c r="I55" s="45"/>
      <c r="J55" s="45">
        <v>0</v>
      </c>
      <c r="K55" s="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140</v>
      </c>
      <c r="C56" s="132" t="s">
        <v>194</v>
      </c>
      <c r="D56" s="132"/>
      <c r="E56" s="132"/>
      <c r="F56" s="132"/>
      <c r="G56" s="132"/>
      <c r="H56" s="132"/>
      <c r="I56" s="45"/>
      <c r="J56" s="45">
        <v>0</v>
      </c>
      <c r="K56" s="3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44" t="s">
        <v>143</v>
      </c>
      <c r="C57" s="132" t="s">
        <v>195</v>
      </c>
      <c r="D57" s="132"/>
      <c r="E57" s="132"/>
      <c r="F57" s="132"/>
      <c r="G57" s="132"/>
      <c r="H57" s="132"/>
      <c r="I57" s="84"/>
      <c r="J57" s="84">
        <v>0</v>
      </c>
      <c r="K57" s="64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44" t="s">
        <v>168</v>
      </c>
      <c r="C58" s="132" t="s">
        <v>196</v>
      </c>
      <c r="D58" s="132"/>
      <c r="E58" s="132"/>
      <c r="F58" s="132"/>
      <c r="G58" s="132"/>
      <c r="H58" s="132"/>
      <c r="I58" s="84">
        <v>0</v>
      </c>
      <c r="J58" s="84">
        <v>0</v>
      </c>
      <c r="K58" s="8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44" t="s">
        <v>184</v>
      </c>
      <c r="C59" s="132" t="s">
        <v>197</v>
      </c>
      <c r="D59" s="132"/>
      <c r="E59" s="132"/>
      <c r="F59" s="132"/>
      <c r="G59" s="132"/>
      <c r="H59" s="132"/>
      <c r="I59" s="84">
        <v>0</v>
      </c>
      <c r="J59" s="84">
        <v>0</v>
      </c>
      <c r="K59" s="65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128" t="s">
        <v>198</v>
      </c>
      <c r="C60" s="128"/>
      <c r="D60" s="128"/>
      <c r="E60" s="128"/>
      <c r="F60" s="128"/>
      <c r="G60" s="128"/>
      <c r="H60" s="128"/>
      <c r="I60" s="128"/>
      <c r="J60" s="48">
        <f>SUM(J54:J59)</f>
        <v>0</v>
      </c>
      <c r="K60" s="49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2"/>
      <c r="C61" s="50"/>
      <c r="D61" s="50"/>
      <c r="E61" s="50"/>
      <c r="F61" s="50"/>
      <c r="G61" s="50"/>
      <c r="H61" s="50"/>
      <c r="I61" s="59"/>
      <c r="J61" s="60"/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131" t="s">
        <v>199</v>
      </c>
      <c r="C62" s="131"/>
      <c r="D62" s="131"/>
      <c r="E62" s="131"/>
      <c r="F62" s="131"/>
      <c r="G62" s="131"/>
      <c r="H62" s="131"/>
      <c r="I62" s="131"/>
      <c r="J62" s="131"/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128" t="s">
        <v>200</v>
      </c>
      <c r="C63" s="128"/>
      <c r="D63" s="128"/>
      <c r="E63" s="128"/>
      <c r="F63" s="128"/>
      <c r="G63" s="128"/>
      <c r="H63" s="128"/>
      <c r="I63" s="128"/>
      <c r="J63" s="44" t="s">
        <v>163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/>
      <c r="B64" s="44" t="s">
        <v>201</v>
      </c>
      <c r="C64" s="132" t="s">
        <v>202</v>
      </c>
      <c r="D64" s="132"/>
      <c r="E64" s="132"/>
      <c r="F64" s="132"/>
      <c r="G64" s="132"/>
      <c r="H64" s="132"/>
      <c r="I64" s="132"/>
      <c r="J64" s="45">
        <f>J39</f>
        <v>3.3094488636363635</v>
      </c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44" t="s">
        <v>203</v>
      </c>
      <c r="C65" s="132" t="s">
        <v>204</v>
      </c>
      <c r="D65" s="132"/>
      <c r="E65" s="132"/>
      <c r="F65" s="132"/>
      <c r="G65" s="132"/>
      <c r="H65" s="132"/>
      <c r="I65" s="132"/>
      <c r="J65" s="45">
        <f>J51</f>
        <v>6.8713613977272727</v>
      </c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44" t="s">
        <v>205</v>
      </c>
      <c r="C66" s="132" t="s">
        <v>206</v>
      </c>
      <c r="D66" s="132"/>
      <c r="E66" s="132"/>
      <c r="F66" s="132"/>
      <c r="G66" s="132"/>
      <c r="H66" s="132"/>
      <c r="I66" s="132"/>
      <c r="J66" s="45">
        <f>J60</f>
        <v>0</v>
      </c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61"/>
      <c r="B67" s="128" t="s">
        <v>207</v>
      </c>
      <c r="C67" s="128"/>
      <c r="D67" s="128"/>
      <c r="E67" s="128"/>
      <c r="F67" s="128"/>
      <c r="G67" s="128"/>
      <c r="H67" s="128"/>
      <c r="I67" s="128"/>
      <c r="J67" s="48">
        <f>SUM(J64:J66)</f>
        <v>10.180810261363636</v>
      </c>
      <c r="K67" s="49"/>
      <c r="L67" s="63"/>
      <c r="M67" s="63"/>
      <c r="N67" s="63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4.25" customHeight="1" x14ac:dyDescent="0.2">
      <c r="A68" s="32"/>
      <c r="B68" s="138"/>
      <c r="C68" s="138"/>
      <c r="D68" s="138"/>
      <c r="E68" s="138"/>
      <c r="F68" s="138"/>
      <c r="G68" s="138"/>
      <c r="H68" s="138"/>
      <c r="I68" s="138"/>
      <c r="J68" s="138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66"/>
      <c r="C69" s="66"/>
      <c r="D69" s="66"/>
      <c r="E69" s="66"/>
      <c r="F69" s="66"/>
      <c r="G69" s="66"/>
      <c r="H69" s="66"/>
      <c r="I69" s="66"/>
      <c r="J69" s="66"/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131" t="s">
        <v>208</v>
      </c>
      <c r="C70" s="131"/>
      <c r="D70" s="131"/>
      <c r="E70" s="131"/>
      <c r="F70" s="131"/>
      <c r="G70" s="131"/>
      <c r="H70" s="131"/>
      <c r="I70" s="131"/>
      <c r="J70" s="131"/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>
        <v>3</v>
      </c>
      <c r="C71" s="128" t="s">
        <v>209</v>
      </c>
      <c r="D71" s="128"/>
      <c r="E71" s="128"/>
      <c r="F71" s="128"/>
      <c r="G71" s="128"/>
      <c r="H71" s="128"/>
      <c r="I71" s="44" t="s">
        <v>162</v>
      </c>
      <c r="J71" s="44" t="s">
        <v>163</v>
      </c>
      <c r="K71" s="3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128" t="s">
        <v>173</v>
      </c>
      <c r="C72" s="128"/>
      <c r="D72" s="128"/>
      <c r="E72" s="128"/>
      <c r="F72" s="128"/>
      <c r="G72" s="128"/>
      <c r="H72" s="128"/>
      <c r="I72" s="128"/>
      <c r="J72" s="58">
        <f>J31</f>
        <v>17.020022727272728</v>
      </c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135</v>
      </c>
      <c r="C73" s="132" t="s">
        <v>210</v>
      </c>
      <c r="D73" s="132"/>
      <c r="E73" s="132"/>
      <c r="F73" s="132"/>
      <c r="G73" s="132"/>
      <c r="H73" s="132"/>
      <c r="I73" s="46">
        <f>((1/12)*0.05)</f>
        <v>4.1666666666666666E-3</v>
      </c>
      <c r="J73" s="45">
        <f>$J$72*I73</f>
        <v>7.0916761363636366E-2</v>
      </c>
      <c r="K73" s="49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44" t="s">
        <v>137</v>
      </c>
      <c r="C74" s="132" t="s">
        <v>211</v>
      </c>
      <c r="D74" s="132"/>
      <c r="E74" s="132"/>
      <c r="F74" s="132"/>
      <c r="G74" s="132"/>
      <c r="H74" s="132"/>
      <c r="I74" s="46">
        <f>I73*0.08</f>
        <v>3.3333333333333332E-4</v>
      </c>
      <c r="J74" s="45">
        <f>$J$72*I74</f>
        <v>5.6733409090909091E-3</v>
      </c>
      <c r="K74" s="49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 t="s">
        <v>140</v>
      </c>
      <c r="C75" s="132" t="s">
        <v>212</v>
      </c>
      <c r="D75" s="132"/>
      <c r="E75" s="132"/>
      <c r="F75" s="132"/>
      <c r="G75" s="132"/>
      <c r="H75" s="132"/>
      <c r="I75" s="46">
        <f>(5/30)/12</f>
        <v>1.3888888888888888E-2</v>
      </c>
      <c r="J75" s="45">
        <f>$J$72*I75</f>
        <v>0.23638920454545453</v>
      </c>
      <c r="K75" s="67" t="s">
        <v>213</v>
      </c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44" t="s">
        <v>143</v>
      </c>
      <c r="C76" s="132" t="s">
        <v>214</v>
      </c>
      <c r="D76" s="132"/>
      <c r="E76" s="132"/>
      <c r="F76" s="132"/>
      <c r="G76" s="132"/>
      <c r="H76" s="132"/>
      <c r="I76" s="46">
        <f>I75*I51</f>
        <v>4.6944444444444447E-3</v>
      </c>
      <c r="J76" s="45">
        <f>$J$72*I76</f>
        <v>7.9899551136363642E-2</v>
      </c>
      <c r="K76" s="68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"/>
      <c r="B77" s="44" t="s">
        <v>168</v>
      </c>
      <c r="C77" s="132" t="s">
        <v>215</v>
      </c>
      <c r="D77" s="132"/>
      <c r="E77" s="132"/>
      <c r="F77" s="132"/>
      <c r="G77" s="132"/>
      <c r="H77" s="132"/>
      <c r="I77" s="46">
        <f>(0.4*0.08)</f>
        <v>3.2000000000000001E-2</v>
      </c>
      <c r="J77" s="45">
        <f>$J$72*I77</f>
        <v>0.54464072727272728</v>
      </c>
      <c r="K77" s="4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2"/>
      <c r="B78" s="128" t="s">
        <v>216</v>
      </c>
      <c r="C78" s="128"/>
      <c r="D78" s="128"/>
      <c r="E78" s="128"/>
      <c r="F78" s="128"/>
      <c r="G78" s="128"/>
      <c r="H78" s="128"/>
      <c r="I78" s="53">
        <f>SUM(I73:I77)</f>
        <v>5.5083333333333331E-2</v>
      </c>
      <c r="J78" s="48">
        <f>SUM(J73:J77)</f>
        <v>0.93751958522727274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61"/>
      <c r="B79" s="137"/>
      <c r="C79" s="137"/>
      <c r="D79" s="137"/>
      <c r="E79" s="137"/>
      <c r="F79" s="137"/>
      <c r="G79" s="137"/>
      <c r="H79" s="137"/>
      <c r="I79" s="137"/>
      <c r="J79" s="137"/>
      <c r="K79" s="63"/>
      <c r="L79" s="63"/>
      <c r="M79" s="63"/>
      <c r="N79" s="63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4.25" customHeight="1" x14ac:dyDescent="0.2">
      <c r="A80" s="61"/>
      <c r="B80" s="50"/>
      <c r="C80" s="50"/>
      <c r="D80" s="50"/>
      <c r="E80" s="50"/>
      <c r="F80" s="50"/>
      <c r="G80" s="50"/>
      <c r="H80" s="50"/>
      <c r="I80" s="50"/>
      <c r="J80" s="50"/>
      <c r="K80" s="63"/>
      <c r="L80" s="63"/>
      <c r="M80" s="63"/>
      <c r="N80" s="63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4.25" customHeight="1" x14ac:dyDescent="0.2">
      <c r="A81" s="32"/>
      <c r="B81" s="131" t="s">
        <v>217</v>
      </c>
      <c r="C81" s="131"/>
      <c r="D81" s="131"/>
      <c r="E81" s="131"/>
      <c r="F81" s="131"/>
      <c r="G81" s="131"/>
      <c r="H81" s="131"/>
      <c r="I81" s="131"/>
      <c r="J81" s="131"/>
      <c r="K81" s="3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4.25" customHeight="1" x14ac:dyDescent="0.2">
      <c r="A82" s="3"/>
      <c r="B82" s="128" t="s">
        <v>218</v>
      </c>
      <c r="C82" s="128"/>
      <c r="D82" s="128"/>
      <c r="E82" s="128"/>
      <c r="F82" s="128"/>
      <c r="G82" s="128"/>
      <c r="H82" s="128"/>
      <c r="I82" s="44" t="s">
        <v>162</v>
      </c>
      <c r="J82" s="44" t="s">
        <v>163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2"/>
      <c r="B83" s="142" t="s">
        <v>173</v>
      </c>
      <c r="C83" s="142"/>
      <c r="D83" s="142"/>
      <c r="E83" s="142"/>
      <c r="F83" s="142"/>
      <c r="G83" s="142"/>
      <c r="H83" s="142"/>
      <c r="I83" s="142"/>
      <c r="J83" s="69">
        <f>J31</f>
        <v>17.020022727272728</v>
      </c>
      <c r="K83" s="3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4.25" customHeight="1" x14ac:dyDescent="0.2">
      <c r="A84" s="32"/>
      <c r="B84" s="44" t="s">
        <v>135</v>
      </c>
      <c r="C84" s="132" t="s">
        <v>219</v>
      </c>
      <c r="D84" s="132"/>
      <c r="E84" s="132"/>
      <c r="F84" s="132"/>
      <c r="G84" s="132"/>
      <c r="H84" s="132"/>
      <c r="I84" s="46">
        <f>I38/12</f>
        <v>9.2592592592592587E-3</v>
      </c>
      <c r="J84" s="45">
        <f t="shared" ref="J84:J89" si="1">$J$83*I84</f>
        <v>0.15759280303030304</v>
      </c>
      <c r="K84" s="70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44" t="s">
        <v>137</v>
      </c>
      <c r="C85" s="132" t="s">
        <v>220</v>
      </c>
      <c r="D85" s="132"/>
      <c r="E85" s="132"/>
      <c r="F85" s="132"/>
      <c r="G85" s="132"/>
      <c r="H85" s="132"/>
      <c r="I85" s="46">
        <f>(5.96/30)*(1/12)</f>
        <v>1.6555555555555553E-2</v>
      </c>
      <c r="J85" s="45">
        <f t="shared" si="1"/>
        <v>0.28177593181818178</v>
      </c>
      <c r="K85" s="70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140</v>
      </c>
      <c r="C86" s="132" t="s">
        <v>221</v>
      </c>
      <c r="D86" s="132"/>
      <c r="E86" s="132"/>
      <c r="F86" s="132"/>
      <c r="G86" s="132"/>
      <c r="H86" s="132"/>
      <c r="I86" s="46">
        <f>(5/30)/12*0.015</f>
        <v>2.0833333333333332E-4</v>
      </c>
      <c r="J86" s="45">
        <f t="shared" si="1"/>
        <v>3.5458380681818182E-3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44" t="s">
        <v>143</v>
      </c>
      <c r="C87" s="134" t="s">
        <v>222</v>
      </c>
      <c r="D87" s="134"/>
      <c r="E87" s="134"/>
      <c r="F87" s="134"/>
      <c r="G87" s="134"/>
      <c r="H87" s="134"/>
      <c r="I87" s="46">
        <f>(15/30)/12*0.0078</f>
        <v>3.2499999999999999E-4</v>
      </c>
      <c r="J87" s="45">
        <f t="shared" si="1"/>
        <v>5.5315073863636361E-3</v>
      </c>
      <c r="K87" s="49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168</v>
      </c>
      <c r="C88" s="132" t="s">
        <v>223</v>
      </c>
      <c r="D88" s="132"/>
      <c r="E88" s="132"/>
      <c r="F88" s="132"/>
      <c r="G88" s="132"/>
      <c r="H88" s="132"/>
      <c r="I88" s="46">
        <f>(0.0144*0.1*0.4509*6/12)</f>
        <v>3.2464800000000003E-4</v>
      </c>
      <c r="J88" s="45">
        <f t="shared" si="1"/>
        <v>5.5255163383636369E-3</v>
      </c>
      <c r="K88" s="49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4.25" customHeight="1" x14ac:dyDescent="0.2">
      <c r="A89" s="32"/>
      <c r="B89" s="44" t="s">
        <v>184</v>
      </c>
      <c r="C89" s="135" t="s">
        <v>224</v>
      </c>
      <c r="D89" s="135"/>
      <c r="E89" s="135"/>
      <c r="F89" s="135"/>
      <c r="G89" s="135"/>
      <c r="H89" s="135"/>
      <c r="I89" s="46">
        <f>SUM(I84:I88)*I51</f>
        <v>9.0154050980740738E-3</v>
      </c>
      <c r="J89" s="45">
        <f t="shared" si="1"/>
        <v>0.15344239966479115</v>
      </c>
      <c r="K89" s="49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61"/>
      <c r="B90" s="128" t="s">
        <v>225</v>
      </c>
      <c r="C90" s="128"/>
      <c r="D90" s="128"/>
      <c r="E90" s="128"/>
      <c r="F90" s="128"/>
      <c r="G90" s="128"/>
      <c r="H90" s="128"/>
      <c r="I90" s="53">
        <f>SUM(I84:I89)</f>
        <v>3.5688201246222219E-2</v>
      </c>
      <c r="J90" s="48">
        <f>SUM(J84:J89)</f>
        <v>0.60741399630618509</v>
      </c>
      <c r="K90" s="49"/>
      <c r="L90" s="63"/>
      <c r="M90" s="63"/>
      <c r="N90" s="63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6.5" customHeight="1" x14ac:dyDescent="0.2">
      <c r="A91" s="32"/>
      <c r="B91" s="136"/>
      <c r="C91" s="136"/>
      <c r="D91" s="136"/>
      <c r="E91" s="136"/>
      <c r="F91" s="136"/>
      <c r="G91" s="136"/>
      <c r="H91" s="136"/>
      <c r="I91" s="136"/>
      <c r="J91" s="136"/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128" t="s">
        <v>226</v>
      </c>
      <c r="C92" s="128"/>
      <c r="D92" s="128"/>
      <c r="E92" s="128"/>
      <c r="F92" s="128"/>
      <c r="G92" s="128"/>
      <c r="H92" s="128"/>
      <c r="I92" s="44" t="s">
        <v>162</v>
      </c>
      <c r="J92" s="44" t="s">
        <v>163</v>
      </c>
      <c r="K92" s="3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129" t="s">
        <v>173</v>
      </c>
      <c r="C93" s="129"/>
      <c r="D93" s="129"/>
      <c r="E93" s="129"/>
      <c r="F93" s="129"/>
      <c r="G93" s="129"/>
      <c r="H93" s="129"/>
      <c r="I93" s="129"/>
      <c r="J93" s="71">
        <f>J31</f>
        <v>17.020022727272728</v>
      </c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44" t="s">
        <v>135</v>
      </c>
      <c r="C94" s="132" t="s">
        <v>227</v>
      </c>
      <c r="D94" s="132"/>
      <c r="E94" s="132"/>
      <c r="F94" s="132"/>
      <c r="G94" s="132"/>
      <c r="H94" s="132"/>
      <c r="I94" s="46"/>
      <c r="J94" s="45">
        <v>0</v>
      </c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4.25" customHeight="1" x14ac:dyDescent="0.2">
      <c r="A95" s="32"/>
      <c r="B95" s="128" t="s">
        <v>228</v>
      </c>
      <c r="C95" s="128"/>
      <c r="D95" s="128"/>
      <c r="E95" s="128"/>
      <c r="F95" s="128"/>
      <c r="G95" s="128"/>
      <c r="H95" s="128"/>
      <c r="I95" s="53"/>
      <c r="J95" s="48">
        <f>J94</f>
        <v>0</v>
      </c>
      <c r="K95" s="49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6.5" customHeight="1" x14ac:dyDescent="0.2">
      <c r="A96" s="32"/>
      <c r="B96" s="72"/>
      <c r="C96" s="72"/>
      <c r="D96" s="72"/>
      <c r="E96" s="72"/>
      <c r="F96" s="72"/>
      <c r="G96" s="72"/>
      <c r="H96" s="72"/>
      <c r="I96" s="72"/>
      <c r="J96" s="72"/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131" t="s">
        <v>229</v>
      </c>
      <c r="C97" s="131"/>
      <c r="D97" s="131"/>
      <c r="E97" s="131"/>
      <c r="F97" s="131"/>
      <c r="G97" s="131"/>
      <c r="H97" s="131"/>
      <c r="I97" s="131"/>
      <c r="J97" s="131"/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128" t="s">
        <v>230</v>
      </c>
      <c r="C98" s="128"/>
      <c r="D98" s="128"/>
      <c r="E98" s="128"/>
      <c r="F98" s="128"/>
      <c r="G98" s="128"/>
      <c r="H98" s="128"/>
      <c r="I98" s="128"/>
      <c r="J98" s="44" t="s">
        <v>163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44" t="s">
        <v>231</v>
      </c>
      <c r="C99" s="132" t="s">
        <v>220</v>
      </c>
      <c r="D99" s="132"/>
      <c r="E99" s="132"/>
      <c r="F99" s="132"/>
      <c r="G99" s="132"/>
      <c r="H99" s="132"/>
      <c r="I99" s="132"/>
      <c r="J99" s="45">
        <f>J90</f>
        <v>0.60741399630618509</v>
      </c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4.25" customHeight="1" x14ac:dyDescent="0.2">
      <c r="A100" s="32"/>
      <c r="B100" s="44" t="s">
        <v>232</v>
      </c>
      <c r="C100" s="132" t="s">
        <v>233</v>
      </c>
      <c r="D100" s="132"/>
      <c r="E100" s="132"/>
      <c r="F100" s="132"/>
      <c r="G100" s="132"/>
      <c r="H100" s="132"/>
      <c r="I100" s="132"/>
      <c r="J100" s="45">
        <f>J95</f>
        <v>0</v>
      </c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61"/>
      <c r="B101" s="128" t="s">
        <v>234</v>
      </c>
      <c r="C101" s="128"/>
      <c r="D101" s="128"/>
      <c r="E101" s="128"/>
      <c r="F101" s="128"/>
      <c r="G101" s="128"/>
      <c r="H101" s="128"/>
      <c r="I101" s="128"/>
      <c r="J101" s="48">
        <f>SUM(J99:J100)</f>
        <v>0.60741399630618509</v>
      </c>
      <c r="K101" s="49"/>
      <c r="L101" s="63"/>
      <c r="M101" s="63"/>
      <c r="N101" s="63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6.5" customHeight="1" x14ac:dyDescent="0.2">
      <c r="A102" s="32"/>
      <c r="B102" s="72"/>
      <c r="C102" s="72"/>
      <c r="D102" s="72"/>
      <c r="E102" s="72"/>
      <c r="F102" s="72"/>
      <c r="G102" s="72"/>
      <c r="H102" s="72"/>
      <c r="I102" s="72"/>
      <c r="J102" s="72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6.5" customHeight="1" x14ac:dyDescent="0.2">
      <c r="A103" s="32"/>
      <c r="B103" s="72"/>
      <c r="C103" s="72"/>
      <c r="D103" s="72"/>
      <c r="E103" s="72"/>
      <c r="F103" s="72"/>
      <c r="G103" s="72"/>
      <c r="H103" s="72"/>
      <c r="I103" s="72"/>
      <c r="J103" s="72"/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131" t="s">
        <v>235</v>
      </c>
      <c r="C104" s="131"/>
      <c r="D104" s="131"/>
      <c r="E104" s="131"/>
      <c r="F104" s="131"/>
      <c r="G104" s="131"/>
      <c r="H104" s="131"/>
      <c r="I104" s="131"/>
      <c r="J104" s="131"/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32"/>
      <c r="B105" s="44">
        <v>5</v>
      </c>
      <c r="C105" s="128" t="s">
        <v>236</v>
      </c>
      <c r="D105" s="128"/>
      <c r="E105" s="128"/>
      <c r="F105" s="128"/>
      <c r="G105" s="128"/>
      <c r="H105" s="128"/>
      <c r="I105" s="44"/>
      <c r="J105" s="44" t="s">
        <v>163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44" t="s">
        <v>135</v>
      </c>
      <c r="C106" s="132" t="s">
        <v>237</v>
      </c>
      <c r="D106" s="132"/>
      <c r="E106" s="132"/>
      <c r="F106" s="132"/>
      <c r="G106" s="132"/>
      <c r="H106" s="132"/>
      <c r="I106" s="4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44" t="s">
        <v>137</v>
      </c>
      <c r="C107" s="132" t="s">
        <v>238</v>
      </c>
      <c r="D107" s="132"/>
      <c r="E107" s="132"/>
      <c r="F107" s="132"/>
      <c r="G107" s="132"/>
      <c r="H107" s="132"/>
      <c r="I107" s="73"/>
      <c r="J107" s="45"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74" t="s">
        <v>140</v>
      </c>
      <c r="C108" s="132" t="s">
        <v>239</v>
      </c>
      <c r="D108" s="132"/>
      <c r="E108" s="132"/>
      <c r="F108" s="132"/>
      <c r="G108" s="132"/>
      <c r="H108" s="132"/>
      <c r="I108" s="75"/>
      <c r="J108" s="45">
        <v>0</v>
      </c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74" t="s">
        <v>143</v>
      </c>
      <c r="C109" s="132" t="s">
        <v>240</v>
      </c>
      <c r="D109" s="132"/>
      <c r="E109" s="132"/>
      <c r="F109" s="132"/>
      <c r="G109" s="132"/>
      <c r="H109" s="132"/>
      <c r="I109" s="75"/>
      <c r="J109" s="45">
        <v>0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28" t="s">
        <v>241</v>
      </c>
      <c r="C110" s="128"/>
      <c r="D110" s="128"/>
      <c r="E110" s="128"/>
      <c r="F110" s="128"/>
      <c r="G110" s="128"/>
      <c r="H110" s="128"/>
      <c r="I110" s="76"/>
      <c r="J110" s="48">
        <f>SUM(J106:J109)</f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6.5" customHeight="1" x14ac:dyDescent="0.2">
      <c r="A111" s="32"/>
      <c r="B111" s="133"/>
      <c r="C111" s="133"/>
      <c r="D111" s="133"/>
      <c r="E111" s="133"/>
      <c r="F111" s="133"/>
      <c r="G111" s="133"/>
      <c r="H111" s="133"/>
      <c r="I111" s="133"/>
      <c r="J111" s="133"/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6.5" customHeight="1" x14ac:dyDescent="0.2">
      <c r="A112" s="32"/>
      <c r="B112" s="72"/>
      <c r="C112" s="72"/>
      <c r="D112" s="72"/>
      <c r="E112" s="72"/>
      <c r="F112" s="72"/>
      <c r="G112" s="72"/>
      <c r="H112" s="72"/>
      <c r="I112" s="72"/>
      <c r="J112" s="72"/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131" t="s">
        <v>242</v>
      </c>
      <c r="C113" s="131"/>
      <c r="D113" s="131"/>
      <c r="E113" s="131"/>
      <c r="F113" s="131"/>
      <c r="G113" s="131"/>
      <c r="H113" s="131"/>
      <c r="I113" s="131"/>
      <c r="J113" s="131"/>
      <c r="K113" s="49"/>
      <c r="L113" s="70"/>
      <c r="M113" s="70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>
        <v>6</v>
      </c>
      <c r="C114" s="128" t="s">
        <v>243</v>
      </c>
      <c r="D114" s="128"/>
      <c r="E114" s="128"/>
      <c r="F114" s="128"/>
      <c r="G114" s="128"/>
      <c r="H114" s="128"/>
      <c r="I114" s="44" t="s">
        <v>162</v>
      </c>
      <c r="J114" s="44" t="s">
        <v>163</v>
      </c>
      <c r="K114" s="49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44" t="s">
        <v>135</v>
      </c>
      <c r="C115" s="132" t="s">
        <v>244</v>
      </c>
      <c r="D115" s="132"/>
      <c r="E115" s="132"/>
      <c r="F115" s="132"/>
      <c r="G115" s="132"/>
      <c r="H115" s="132"/>
      <c r="I115" s="113">
        <v>0</v>
      </c>
      <c r="J115" s="45">
        <f>J132*I115</f>
        <v>0</v>
      </c>
      <c r="K115" s="77"/>
      <c r="L115" s="35"/>
      <c r="M115" s="35"/>
      <c r="N115" s="49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137</v>
      </c>
      <c r="C116" s="132" t="s">
        <v>245</v>
      </c>
      <c r="D116" s="132"/>
      <c r="E116" s="132"/>
      <c r="F116" s="132"/>
      <c r="G116" s="132"/>
      <c r="H116" s="132"/>
      <c r="I116" s="113">
        <v>0</v>
      </c>
      <c r="J116" s="45">
        <f>(J132+J115)*I116</f>
        <v>0</v>
      </c>
      <c r="K116" s="77"/>
      <c r="L116" s="35"/>
      <c r="M116" s="35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140</v>
      </c>
      <c r="C117" s="128" t="s">
        <v>246</v>
      </c>
      <c r="D117" s="128"/>
      <c r="E117" s="128"/>
      <c r="F117" s="128"/>
      <c r="G117" s="128"/>
      <c r="H117" s="128"/>
      <c r="I117" s="46"/>
      <c r="J117" s="45"/>
      <c r="K117" s="35"/>
      <c r="L117" s="35"/>
      <c r="M117" s="35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247</v>
      </c>
      <c r="C118" s="132" t="s">
        <v>248</v>
      </c>
      <c r="D118" s="132"/>
      <c r="E118" s="132"/>
      <c r="F118" s="132"/>
      <c r="G118" s="132"/>
      <c r="H118" s="132"/>
      <c r="I118" s="113">
        <v>0</v>
      </c>
      <c r="J118" s="45">
        <f>(($J$132+$J$115+$J$116)/(1-($I$118+$I$119+$I$120))*I118)</f>
        <v>0</v>
      </c>
      <c r="K118" s="77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44" t="s">
        <v>249</v>
      </c>
      <c r="C119" s="132" t="s">
        <v>250</v>
      </c>
      <c r="D119" s="132"/>
      <c r="E119" s="132"/>
      <c r="F119" s="132"/>
      <c r="G119" s="132"/>
      <c r="H119" s="132"/>
      <c r="I119" s="113">
        <v>0</v>
      </c>
      <c r="J119" s="45">
        <f>(($J$132+$J$115+$J$116)/(1-($I$118+$I$119+$I$120))*I119)</f>
        <v>0</v>
      </c>
      <c r="K119" s="49"/>
      <c r="L119" s="49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251</v>
      </c>
      <c r="C120" s="132" t="s">
        <v>252</v>
      </c>
      <c r="D120" s="132"/>
      <c r="E120" s="132"/>
      <c r="F120" s="132"/>
      <c r="G120" s="132"/>
      <c r="H120" s="132"/>
      <c r="I120" s="46">
        <v>0.03</v>
      </c>
      <c r="J120" s="45">
        <f>(($J$132+$J$115+$J$116)/(1-($I$118+$I$119+$I$120))*I120)</f>
        <v>0.8890443269124686</v>
      </c>
      <c r="K120" s="49"/>
      <c r="L120" s="49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143</v>
      </c>
      <c r="C121" s="132" t="s">
        <v>240</v>
      </c>
      <c r="D121" s="132"/>
      <c r="E121" s="132"/>
      <c r="F121" s="132"/>
      <c r="G121" s="132"/>
      <c r="H121" s="132"/>
      <c r="I121" s="46"/>
      <c r="J121" s="45"/>
      <c r="K121" s="49"/>
      <c r="L121" s="49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28" t="s">
        <v>253</v>
      </c>
      <c r="C122" s="128"/>
      <c r="D122" s="128"/>
      <c r="E122" s="128"/>
      <c r="F122" s="128"/>
      <c r="G122" s="128"/>
      <c r="H122" s="128"/>
      <c r="I122" s="78">
        <f>SUM(I115:I121)</f>
        <v>0.03</v>
      </c>
      <c r="J122" s="48">
        <f>(SUM(J115:J121))</f>
        <v>0.8890443269124686</v>
      </c>
      <c r="K122" s="49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50"/>
      <c r="C123" s="50"/>
      <c r="D123" s="50"/>
      <c r="E123" s="50"/>
      <c r="F123" s="50"/>
      <c r="G123" s="50"/>
      <c r="H123" s="50"/>
      <c r="I123" s="79"/>
      <c r="J123" s="52"/>
      <c r="K123" s="49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50"/>
      <c r="C124" s="50"/>
      <c r="D124" s="50"/>
      <c r="E124" s="50"/>
      <c r="F124" s="50"/>
      <c r="G124" s="50"/>
      <c r="H124" s="50"/>
      <c r="I124" s="79"/>
      <c r="J124" s="52"/>
      <c r="K124" s="49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131" t="s">
        <v>254</v>
      </c>
      <c r="C125" s="131"/>
      <c r="D125" s="131"/>
      <c r="E125" s="131"/>
      <c r="F125" s="131"/>
      <c r="G125" s="131"/>
      <c r="H125" s="131"/>
      <c r="I125" s="131"/>
      <c r="J125" s="131"/>
      <c r="K125" s="3"/>
      <c r="L125" s="3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255</v>
      </c>
      <c r="C126" s="128"/>
      <c r="D126" s="128"/>
      <c r="E126" s="128"/>
      <c r="F126" s="128"/>
      <c r="G126" s="128"/>
      <c r="H126" s="128"/>
      <c r="I126" s="128"/>
      <c r="J126" s="44" t="s">
        <v>163</v>
      </c>
      <c r="K126" s="3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135</v>
      </c>
      <c r="C127" s="132" t="str">
        <f>B21</f>
        <v>MÓDULO 1 - COMPOSIÇÃO DA REMUNERAÇÃO</v>
      </c>
      <c r="D127" s="132"/>
      <c r="E127" s="132"/>
      <c r="F127" s="132"/>
      <c r="G127" s="132"/>
      <c r="H127" s="132"/>
      <c r="I127" s="132"/>
      <c r="J127" s="45">
        <f>J31</f>
        <v>17.020022727272728</v>
      </c>
      <c r="K127" s="49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44" t="s">
        <v>137</v>
      </c>
      <c r="C128" s="132" t="str">
        <f>B34</f>
        <v>MÓDULO 2 – ENCARGOS E BENEFÍCIOS ANUAIS, MENSAIS E DIÁRIOS</v>
      </c>
      <c r="D128" s="132"/>
      <c r="E128" s="132"/>
      <c r="F128" s="132"/>
      <c r="G128" s="132"/>
      <c r="H128" s="132"/>
      <c r="I128" s="132"/>
      <c r="J128" s="45">
        <f>J67</f>
        <v>10.180810261363636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 t="s">
        <v>140</v>
      </c>
      <c r="C129" s="132" t="str">
        <f>B70</f>
        <v>MÓDULO 3 – PROVISÃO PARA RESCISÃO</v>
      </c>
      <c r="D129" s="132"/>
      <c r="E129" s="132"/>
      <c r="F129" s="132"/>
      <c r="G129" s="132"/>
      <c r="H129" s="132"/>
      <c r="I129" s="132"/>
      <c r="J129" s="45">
        <f>J78</f>
        <v>0.93751958522727274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44" t="s">
        <v>143</v>
      </c>
      <c r="C130" s="132" t="str">
        <f>B81</f>
        <v>MÓDULO 4 – CUSTO DE REPOSIÇÃO DO PROFISSIONAL AUSENTE</v>
      </c>
      <c r="D130" s="132"/>
      <c r="E130" s="132"/>
      <c r="F130" s="132"/>
      <c r="G130" s="132"/>
      <c r="H130" s="132"/>
      <c r="I130" s="132"/>
      <c r="J130" s="45">
        <f>J101</f>
        <v>0.60741399630618509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168</v>
      </c>
      <c r="C131" s="132" t="str">
        <f>B104</f>
        <v>MÓDULO 5 – INSUMOS DIVERSOS</v>
      </c>
      <c r="D131" s="132"/>
      <c r="E131" s="132"/>
      <c r="F131" s="132"/>
      <c r="G131" s="132"/>
      <c r="H131" s="132"/>
      <c r="I131" s="132"/>
      <c r="J131" s="45">
        <f>J110</f>
        <v>0</v>
      </c>
      <c r="K131" s="3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8" t="s">
        <v>256</v>
      </c>
      <c r="D132" s="128"/>
      <c r="E132" s="128"/>
      <c r="F132" s="128"/>
      <c r="G132" s="128"/>
      <c r="H132" s="128"/>
      <c r="I132" s="128"/>
      <c r="J132" s="48">
        <f>(SUM(J127:J131))</f>
        <v>28.74576657016982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44" t="s">
        <v>184</v>
      </c>
      <c r="C133" s="132" t="str">
        <f>B113</f>
        <v>MÓDULO 6 – CUSTOS INDIRETOS, TRIBUTOS E LUCRO</v>
      </c>
      <c r="D133" s="132"/>
      <c r="E133" s="132"/>
      <c r="F133" s="132"/>
      <c r="G133" s="132"/>
      <c r="H133" s="132"/>
      <c r="I133" s="132"/>
      <c r="J133" s="45">
        <f>J122</f>
        <v>0.8890443269124686</v>
      </c>
      <c r="K133" s="3"/>
      <c r="L133" s="3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128" t="s">
        <v>345</v>
      </c>
      <c r="C134" s="128"/>
      <c r="D134" s="128"/>
      <c r="E134" s="128"/>
      <c r="F134" s="128"/>
      <c r="G134" s="128"/>
      <c r="H134" s="128"/>
      <c r="I134" s="128"/>
      <c r="J134" s="48">
        <f>(SUM(J132:J133))</f>
        <v>29.634810897082289</v>
      </c>
      <c r="K134" s="3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/>
      <c r="C135" s="129" t="s">
        <v>267</v>
      </c>
      <c r="D135" s="129"/>
      <c r="E135" s="129"/>
      <c r="F135" s="129"/>
      <c r="G135" s="129"/>
      <c r="H135" s="129"/>
      <c r="I135" s="74">
        <v>88</v>
      </c>
      <c r="J135" s="48">
        <f>J134*I135</f>
        <v>2607.8633589432416</v>
      </c>
      <c r="K135" s="3"/>
      <c r="L135" s="3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35"/>
      <c r="C136" s="35"/>
      <c r="D136" s="35"/>
      <c r="E136" s="35"/>
      <c r="F136" s="35"/>
      <c r="G136" s="35"/>
      <c r="H136" s="35"/>
      <c r="I136" s="35"/>
      <c r="J136" s="80" t="s">
        <v>259</v>
      </c>
      <c r="K136" s="49"/>
      <c r="L136" s="49"/>
      <c r="M136" s="49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5"/>
      <c r="C137" s="35"/>
      <c r="D137" s="35"/>
      <c r="E137" s="35"/>
      <c r="F137" s="35"/>
      <c r="G137" s="35"/>
      <c r="H137" s="35"/>
      <c r="I137" s="50"/>
      <c r="J137" s="51">
        <f>J134/J31</f>
        <v>1.7411734033466206</v>
      </c>
      <c r="K137" s="49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</sheetData>
  <sheetProtection password="C59B" sheet="1" objects="1" scenarios="1"/>
  <mergeCells count="124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131:I131"/>
    <mergeCell ref="C132:I132"/>
    <mergeCell ref="C133:I133"/>
    <mergeCell ref="B134:I134"/>
    <mergeCell ref="C135:H135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0041"/>
  </sheetPr>
  <dimension ref="A1:Z157"/>
  <sheetViews>
    <sheetView topLeftCell="A118" workbookViewId="0">
      <selection activeCell="B142" sqref="B142:K157"/>
    </sheetView>
  </sheetViews>
  <sheetFormatPr defaultRowHeight="12.75" x14ac:dyDescent="0.2"/>
  <cols>
    <col min="1" max="1" width="3.140625" customWidth="1"/>
    <col min="2" max="2" width="11.42578125" customWidth="1"/>
    <col min="3" max="3" width="16.5703125" customWidth="1"/>
    <col min="4" max="9" width="11.42578125" customWidth="1"/>
    <col min="10" max="10" width="27.28515625" customWidth="1"/>
    <col min="11" max="11" width="25.7109375" customWidth="1"/>
    <col min="12" max="26" width="11.4257812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>
        <f>Tratorista!J5</f>
        <v>2021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268</v>
      </c>
      <c r="C10" s="139"/>
      <c r="D10" s="132" t="s">
        <v>3</v>
      </c>
      <c r="E10" s="132"/>
      <c r="F10" s="139">
        <v>2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Tratorista – HE em DSR e feriados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261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1">
        <f>Tratorista!J15</f>
        <v>2139.66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4.7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156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 x14ac:dyDescent="0.2">
      <c r="A17" s="32"/>
      <c r="B17" s="34">
        <v>5</v>
      </c>
      <c r="C17" s="132" t="s">
        <v>157</v>
      </c>
      <c r="D17" s="132"/>
      <c r="E17" s="132"/>
      <c r="F17" s="132"/>
      <c r="G17" s="132"/>
      <c r="H17" s="132"/>
      <c r="I17" s="132"/>
      <c r="J17" s="34" t="s">
        <v>263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Tratorista!J18</f>
        <v>44197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/>
      <c r="D29" s="132"/>
      <c r="E29" s="132"/>
      <c r="F29" s="132"/>
      <c r="G29" s="132"/>
      <c r="H29" s="132"/>
      <c r="I29" s="46"/>
      <c r="J29" s="45">
        <v>0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/>
      <c r="D30" s="132"/>
      <c r="E30" s="132"/>
      <c r="F30" s="132"/>
      <c r="G30" s="132"/>
      <c r="H30" s="132"/>
      <c r="I30" s="46"/>
      <c r="J30" s="45">
        <v>0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44" t="s">
        <v>269</v>
      </c>
      <c r="C31" s="132"/>
      <c r="D31" s="132"/>
      <c r="E31" s="132"/>
      <c r="F31" s="132"/>
      <c r="G31" s="132"/>
      <c r="H31" s="132"/>
      <c r="I31" s="46"/>
      <c r="J31" s="45">
        <v>0</v>
      </c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44" t="s">
        <v>270</v>
      </c>
      <c r="C32" s="132"/>
      <c r="D32" s="132"/>
      <c r="E32" s="132"/>
      <c r="F32" s="132"/>
      <c r="G32" s="132"/>
      <c r="H32" s="132"/>
      <c r="I32" s="46"/>
      <c r="J32" s="45">
        <v>0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44" t="s">
        <v>271</v>
      </c>
      <c r="C33" s="132" t="s">
        <v>272</v>
      </c>
      <c r="D33" s="132"/>
      <c r="E33" s="132"/>
      <c r="F33" s="132"/>
      <c r="G33" s="132"/>
      <c r="H33" s="132"/>
      <c r="I33" s="46"/>
      <c r="J33" s="45">
        <f>((J15/220)*2)</f>
        <v>19.451454545454546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273</v>
      </c>
      <c r="C34" s="132" t="s">
        <v>274</v>
      </c>
      <c r="D34" s="132"/>
      <c r="E34" s="132"/>
      <c r="F34" s="132"/>
      <c r="G34" s="132"/>
      <c r="H34" s="132"/>
      <c r="I34" s="46"/>
      <c r="J34" s="45">
        <f>'Tratorista-HE'!J29/6</f>
        <v>2.4314318181818182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170</v>
      </c>
      <c r="C35" s="128"/>
      <c r="D35" s="128"/>
      <c r="E35" s="128"/>
      <c r="F35" s="128"/>
      <c r="G35" s="128"/>
      <c r="H35" s="128"/>
      <c r="I35" s="128"/>
      <c r="J35" s="48">
        <f>SUM(J23:J34)</f>
        <v>21.882886363636363</v>
      </c>
      <c r="K35" s="49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50"/>
      <c r="C36" s="50"/>
      <c r="D36" s="50"/>
      <c r="E36" s="50"/>
      <c r="F36" s="50"/>
      <c r="G36" s="50"/>
      <c r="H36" s="50"/>
      <c r="I36" s="50"/>
      <c r="J36" s="51"/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0"/>
      <c r="C37" s="50"/>
      <c r="D37" s="50"/>
      <c r="E37" s="50"/>
      <c r="F37" s="50"/>
      <c r="G37" s="50"/>
      <c r="H37" s="50"/>
      <c r="I37" s="50"/>
      <c r="J37" s="51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131" t="s">
        <v>171</v>
      </c>
      <c r="C38" s="131"/>
      <c r="D38" s="131"/>
      <c r="E38" s="131"/>
      <c r="F38" s="131"/>
      <c r="G38" s="131"/>
      <c r="H38" s="131"/>
      <c r="I38" s="131"/>
      <c r="J38" s="131"/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128" t="s">
        <v>172</v>
      </c>
      <c r="C39" s="128"/>
      <c r="D39" s="128"/>
      <c r="E39" s="128"/>
      <c r="F39" s="128"/>
      <c r="G39" s="128"/>
      <c r="H39" s="128"/>
      <c r="I39" s="44" t="s">
        <v>162</v>
      </c>
      <c r="J39" s="44" t="s">
        <v>163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128" t="s">
        <v>173</v>
      </c>
      <c r="C40" s="128"/>
      <c r="D40" s="128"/>
      <c r="E40" s="128"/>
      <c r="F40" s="128"/>
      <c r="G40" s="128"/>
      <c r="H40" s="128"/>
      <c r="I40" s="128"/>
      <c r="J40" s="52">
        <f>J35</f>
        <v>21.882886363636363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135</v>
      </c>
      <c r="C41" s="132" t="s">
        <v>174</v>
      </c>
      <c r="D41" s="132"/>
      <c r="E41" s="132"/>
      <c r="F41" s="132"/>
      <c r="G41" s="132"/>
      <c r="H41" s="132"/>
      <c r="I41" s="46">
        <f>1/12</f>
        <v>8.3333333333333329E-2</v>
      </c>
      <c r="J41" s="45">
        <f>$J$40*I41</f>
        <v>1.8235738636363634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44" t="s">
        <v>137</v>
      </c>
      <c r="C42" s="132" t="s">
        <v>175</v>
      </c>
      <c r="D42" s="132"/>
      <c r="E42" s="132"/>
      <c r="F42" s="132"/>
      <c r="G42" s="132"/>
      <c r="H42" s="132"/>
      <c r="I42" s="46">
        <f>((1/12)+(1/12)/3)</f>
        <v>0.1111111111111111</v>
      </c>
      <c r="J42" s="45">
        <f>$J$40*I42</f>
        <v>2.4314318181818178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128" t="s">
        <v>176</v>
      </c>
      <c r="C43" s="128"/>
      <c r="D43" s="128"/>
      <c r="E43" s="128"/>
      <c r="F43" s="128"/>
      <c r="G43" s="128"/>
      <c r="H43" s="128"/>
      <c r="I43" s="53">
        <f>I41+I42</f>
        <v>0.19444444444444442</v>
      </c>
      <c r="J43" s="48">
        <f>SUM(J41:J42)</f>
        <v>4.2550056818181812</v>
      </c>
      <c r="K43" s="49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54"/>
      <c r="C44" s="55"/>
      <c r="D44" s="55"/>
      <c r="E44" s="55"/>
      <c r="F44" s="55"/>
      <c r="G44" s="55"/>
      <c r="H44" s="55"/>
      <c r="I44" s="56"/>
      <c r="J44" s="57"/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128" t="s">
        <v>177</v>
      </c>
      <c r="C45" s="128"/>
      <c r="D45" s="128"/>
      <c r="E45" s="128"/>
      <c r="F45" s="128"/>
      <c r="G45" s="128"/>
      <c r="H45" s="128"/>
      <c r="I45" s="44" t="s">
        <v>162</v>
      </c>
      <c r="J45" s="44" t="s">
        <v>163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128" t="s">
        <v>178</v>
      </c>
      <c r="C46" s="128"/>
      <c r="D46" s="128"/>
      <c r="E46" s="128"/>
      <c r="F46" s="128"/>
      <c r="G46" s="128"/>
      <c r="H46" s="128"/>
      <c r="I46" s="128"/>
      <c r="J46" s="58">
        <f>J35+J43</f>
        <v>26.137892045454542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135</v>
      </c>
      <c r="C47" s="132" t="s">
        <v>179</v>
      </c>
      <c r="D47" s="132"/>
      <c r="E47" s="132"/>
      <c r="F47" s="132"/>
      <c r="G47" s="132"/>
      <c r="H47" s="132"/>
      <c r="I47" s="46">
        <v>0.2</v>
      </c>
      <c r="J47" s="45">
        <f t="shared" ref="J47:J54" si="0">$J$46*I47</f>
        <v>5.227578409090909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44" t="s">
        <v>137</v>
      </c>
      <c r="C48" s="132" t="s">
        <v>180</v>
      </c>
      <c r="D48" s="132"/>
      <c r="E48" s="132"/>
      <c r="F48" s="132"/>
      <c r="G48" s="132"/>
      <c r="H48" s="132"/>
      <c r="I48" s="46">
        <v>2.5000000000000001E-2</v>
      </c>
      <c r="J48" s="45">
        <f t="shared" si="0"/>
        <v>0.65344730113636362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140</v>
      </c>
      <c r="C49" s="132" t="s">
        <v>181</v>
      </c>
      <c r="D49" s="132"/>
      <c r="E49" s="132"/>
      <c r="F49" s="132"/>
      <c r="G49" s="132"/>
      <c r="H49" s="132"/>
      <c r="I49" s="113">
        <v>0</v>
      </c>
      <c r="J49" s="45">
        <f t="shared" si="0"/>
        <v>0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44" t="s">
        <v>143</v>
      </c>
      <c r="C50" s="132" t="s">
        <v>182</v>
      </c>
      <c r="D50" s="132"/>
      <c r="E50" s="132"/>
      <c r="F50" s="132"/>
      <c r="G50" s="132"/>
      <c r="H50" s="132"/>
      <c r="I50" s="46">
        <v>1.4999999999999999E-2</v>
      </c>
      <c r="J50" s="45">
        <f t="shared" si="0"/>
        <v>0.3920683806818181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44" t="s">
        <v>168</v>
      </c>
      <c r="C51" s="132" t="s">
        <v>183</v>
      </c>
      <c r="D51" s="132"/>
      <c r="E51" s="132"/>
      <c r="F51" s="132"/>
      <c r="G51" s="132"/>
      <c r="H51" s="132"/>
      <c r="I51" s="46">
        <v>0.01</v>
      </c>
      <c r="J51" s="45">
        <f t="shared" si="0"/>
        <v>0.26137892045454542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44" t="s">
        <v>184</v>
      </c>
      <c r="C52" s="132" t="s">
        <v>185</v>
      </c>
      <c r="D52" s="132"/>
      <c r="E52" s="132"/>
      <c r="F52" s="132"/>
      <c r="G52" s="132"/>
      <c r="H52" s="132"/>
      <c r="I52" s="46">
        <v>6.0000000000000001E-3</v>
      </c>
      <c r="J52" s="45">
        <f t="shared" si="0"/>
        <v>0.15682735227272726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186</v>
      </c>
      <c r="C53" s="132" t="s">
        <v>187</v>
      </c>
      <c r="D53" s="132"/>
      <c r="E53" s="132"/>
      <c r="F53" s="132"/>
      <c r="G53" s="132"/>
      <c r="H53" s="132"/>
      <c r="I53" s="46">
        <v>2E-3</v>
      </c>
      <c r="J53" s="45">
        <f t="shared" si="0"/>
        <v>5.2275784090909085E-2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188</v>
      </c>
      <c r="C54" s="132" t="s">
        <v>189</v>
      </c>
      <c r="D54" s="132"/>
      <c r="E54" s="132"/>
      <c r="F54" s="132"/>
      <c r="G54" s="132"/>
      <c r="H54" s="132"/>
      <c r="I54" s="46">
        <v>0.08</v>
      </c>
      <c r="J54" s="45">
        <f t="shared" si="0"/>
        <v>2.0910313636363633</v>
      </c>
      <c r="K54" s="3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128" t="s">
        <v>190</v>
      </c>
      <c r="C55" s="128"/>
      <c r="D55" s="128"/>
      <c r="E55" s="128"/>
      <c r="F55" s="128"/>
      <c r="G55" s="128"/>
      <c r="H55" s="128"/>
      <c r="I55" s="53">
        <f>SUM(I47:I54)</f>
        <v>0.33800000000000002</v>
      </c>
      <c r="J55" s="48">
        <f>SUM(J47:J54)</f>
        <v>8.834607511363636</v>
      </c>
      <c r="K55" s="49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2"/>
      <c r="C56" s="50"/>
      <c r="D56" s="50"/>
      <c r="E56" s="50"/>
      <c r="F56" s="50"/>
      <c r="G56" s="50"/>
      <c r="H56" s="50"/>
      <c r="I56" s="59"/>
      <c r="J56" s="60"/>
      <c r="K56" s="49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/>
      <c r="B57" s="128" t="s">
        <v>191</v>
      </c>
      <c r="C57" s="128"/>
      <c r="D57" s="128"/>
      <c r="E57" s="128"/>
      <c r="F57" s="128"/>
      <c r="G57" s="128"/>
      <c r="H57" s="128"/>
      <c r="I57" s="53"/>
      <c r="J57" s="44" t="s">
        <v>163</v>
      </c>
      <c r="K57" s="3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61"/>
      <c r="B58" s="44" t="s">
        <v>135</v>
      </c>
      <c r="C58" s="132" t="s">
        <v>192</v>
      </c>
      <c r="D58" s="132"/>
      <c r="E58" s="132"/>
      <c r="F58" s="132"/>
      <c r="G58" s="132"/>
      <c r="H58" s="132"/>
      <c r="I58" s="62"/>
      <c r="J58" s="45">
        <v>0</v>
      </c>
      <c r="K58" s="63"/>
      <c r="L58" s="63"/>
      <c r="M58" s="63"/>
      <c r="N58" s="63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4.25" customHeight="1" x14ac:dyDescent="0.2">
      <c r="A59" s="32"/>
      <c r="B59" s="44" t="s">
        <v>137</v>
      </c>
      <c r="C59" s="132" t="s">
        <v>193</v>
      </c>
      <c r="D59" s="132"/>
      <c r="E59" s="132"/>
      <c r="F59" s="132"/>
      <c r="G59" s="132"/>
      <c r="H59" s="132"/>
      <c r="I59" s="45"/>
      <c r="J59" s="45">
        <v>0</v>
      </c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44" t="s">
        <v>140</v>
      </c>
      <c r="C60" s="132" t="s">
        <v>194</v>
      </c>
      <c r="D60" s="132"/>
      <c r="E60" s="132"/>
      <c r="F60" s="132"/>
      <c r="G60" s="132"/>
      <c r="H60" s="132"/>
      <c r="I60" s="45"/>
      <c r="J60" s="45">
        <v>0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44" t="s">
        <v>143</v>
      </c>
      <c r="C61" s="132" t="s">
        <v>195</v>
      </c>
      <c r="D61" s="132"/>
      <c r="E61" s="132"/>
      <c r="F61" s="132"/>
      <c r="G61" s="132"/>
      <c r="H61" s="132"/>
      <c r="I61" s="84"/>
      <c r="J61" s="84">
        <v>0</v>
      </c>
      <c r="K61" s="64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168</v>
      </c>
      <c r="C62" s="132" t="s">
        <v>196</v>
      </c>
      <c r="D62" s="132"/>
      <c r="E62" s="132"/>
      <c r="F62" s="132"/>
      <c r="G62" s="132"/>
      <c r="H62" s="132"/>
      <c r="I62" s="84">
        <v>0</v>
      </c>
      <c r="J62" s="84">
        <v>0</v>
      </c>
      <c r="K62" s="8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184</v>
      </c>
      <c r="C63" s="132" t="s">
        <v>197</v>
      </c>
      <c r="D63" s="132"/>
      <c r="E63" s="132"/>
      <c r="F63" s="132"/>
      <c r="G63" s="132"/>
      <c r="H63" s="132"/>
      <c r="I63" s="84">
        <v>0</v>
      </c>
      <c r="J63" s="84">
        <v>0</v>
      </c>
      <c r="K63" s="65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128" t="s">
        <v>198</v>
      </c>
      <c r="C64" s="128"/>
      <c r="D64" s="128"/>
      <c r="E64" s="128"/>
      <c r="F64" s="128"/>
      <c r="G64" s="128"/>
      <c r="H64" s="128"/>
      <c r="I64" s="128"/>
      <c r="J64" s="48">
        <f>SUM(J58:J63)</f>
        <v>0</v>
      </c>
      <c r="K64" s="49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2"/>
      <c r="C65" s="50"/>
      <c r="D65" s="50"/>
      <c r="E65" s="50"/>
      <c r="F65" s="50"/>
      <c r="G65" s="50"/>
      <c r="H65" s="50"/>
      <c r="I65" s="59"/>
      <c r="J65" s="60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131" t="s">
        <v>199</v>
      </c>
      <c r="C66" s="131"/>
      <c r="D66" s="131"/>
      <c r="E66" s="131"/>
      <c r="F66" s="131"/>
      <c r="G66" s="131"/>
      <c r="H66" s="131"/>
      <c r="I66" s="131"/>
      <c r="J66" s="131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128" t="s">
        <v>200</v>
      </c>
      <c r="C67" s="128"/>
      <c r="D67" s="128"/>
      <c r="E67" s="128"/>
      <c r="F67" s="128"/>
      <c r="G67" s="128"/>
      <c r="H67" s="128"/>
      <c r="I67" s="128"/>
      <c r="J67" s="44" t="s">
        <v>163</v>
      </c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44" t="s">
        <v>201</v>
      </c>
      <c r="C68" s="132" t="s">
        <v>202</v>
      </c>
      <c r="D68" s="132"/>
      <c r="E68" s="132"/>
      <c r="F68" s="132"/>
      <c r="G68" s="132"/>
      <c r="H68" s="132"/>
      <c r="I68" s="132"/>
      <c r="J68" s="45">
        <f>J43</f>
        <v>4.2550056818181812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44" t="s">
        <v>203</v>
      </c>
      <c r="C69" s="132" t="s">
        <v>204</v>
      </c>
      <c r="D69" s="132"/>
      <c r="E69" s="132"/>
      <c r="F69" s="132"/>
      <c r="G69" s="132"/>
      <c r="H69" s="132"/>
      <c r="I69" s="132"/>
      <c r="J69" s="45">
        <f>J55</f>
        <v>8.834607511363636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205</v>
      </c>
      <c r="C70" s="132" t="s">
        <v>206</v>
      </c>
      <c r="D70" s="132"/>
      <c r="E70" s="132"/>
      <c r="F70" s="132"/>
      <c r="G70" s="132"/>
      <c r="H70" s="132"/>
      <c r="I70" s="132"/>
      <c r="J70" s="45">
        <f>J64</f>
        <v>0</v>
      </c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61"/>
      <c r="B71" s="128" t="s">
        <v>207</v>
      </c>
      <c r="C71" s="128"/>
      <c r="D71" s="128"/>
      <c r="E71" s="128"/>
      <c r="F71" s="128"/>
      <c r="G71" s="128"/>
      <c r="H71" s="128"/>
      <c r="I71" s="128"/>
      <c r="J71" s="48">
        <f>SUM(J68:J70)</f>
        <v>13.089613193181817</v>
      </c>
      <c r="K71" s="49"/>
      <c r="L71" s="63"/>
      <c r="M71" s="63"/>
      <c r="N71" s="63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4.25" customHeight="1" x14ac:dyDescent="0.2">
      <c r="A72" s="32"/>
      <c r="B72" s="138"/>
      <c r="C72" s="138"/>
      <c r="D72" s="138"/>
      <c r="E72" s="138"/>
      <c r="F72" s="138"/>
      <c r="G72" s="138"/>
      <c r="H72" s="138"/>
      <c r="I72" s="138"/>
      <c r="J72" s="138"/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66"/>
      <c r="C73" s="66"/>
      <c r="D73" s="66"/>
      <c r="E73" s="66"/>
      <c r="F73" s="66"/>
      <c r="G73" s="66"/>
      <c r="H73" s="66"/>
      <c r="I73" s="66"/>
      <c r="J73" s="66"/>
      <c r="K73" s="3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131" t="s">
        <v>208</v>
      </c>
      <c r="C74" s="131"/>
      <c r="D74" s="131"/>
      <c r="E74" s="131"/>
      <c r="F74" s="131"/>
      <c r="G74" s="131"/>
      <c r="H74" s="131"/>
      <c r="I74" s="131"/>
      <c r="J74" s="131"/>
      <c r="K74" s="3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>
        <v>3</v>
      </c>
      <c r="C75" s="128" t="s">
        <v>209</v>
      </c>
      <c r="D75" s="128"/>
      <c r="E75" s="128"/>
      <c r="F75" s="128"/>
      <c r="G75" s="128"/>
      <c r="H75" s="128"/>
      <c r="I75" s="44" t="s">
        <v>162</v>
      </c>
      <c r="J75" s="44" t="s">
        <v>163</v>
      </c>
      <c r="K75" s="3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128" t="s">
        <v>173</v>
      </c>
      <c r="C76" s="128"/>
      <c r="D76" s="128"/>
      <c r="E76" s="128"/>
      <c r="F76" s="128"/>
      <c r="G76" s="128"/>
      <c r="H76" s="128"/>
      <c r="I76" s="128"/>
      <c r="J76" s="58">
        <f>J35</f>
        <v>21.882886363636363</v>
      </c>
      <c r="K76" s="3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2"/>
      <c r="B77" s="44" t="s">
        <v>135</v>
      </c>
      <c r="C77" s="132" t="s">
        <v>210</v>
      </c>
      <c r="D77" s="132"/>
      <c r="E77" s="132"/>
      <c r="F77" s="132"/>
      <c r="G77" s="132"/>
      <c r="H77" s="132"/>
      <c r="I77" s="46">
        <f>((1/12)*0.05)</f>
        <v>4.1666666666666666E-3</v>
      </c>
      <c r="J77" s="45">
        <f>$J$76*I77</f>
        <v>9.1178693181818177E-2</v>
      </c>
      <c r="K77" s="49"/>
      <c r="L77" s="3"/>
      <c r="M77" s="3"/>
      <c r="N77" s="3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4.25" customHeight="1" x14ac:dyDescent="0.2">
      <c r="A78" s="32"/>
      <c r="B78" s="44" t="s">
        <v>137</v>
      </c>
      <c r="C78" s="132" t="s">
        <v>211</v>
      </c>
      <c r="D78" s="132"/>
      <c r="E78" s="132"/>
      <c r="F78" s="132"/>
      <c r="G78" s="132"/>
      <c r="H78" s="132"/>
      <c r="I78" s="46">
        <f>I77*0.08</f>
        <v>3.3333333333333332E-4</v>
      </c>
      <c r="J78" s="45">
        <f>$J$76*I78</f>
        <v>7.2942954545454543E-3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2"/>
      <c r="B79" s="44" t="s">
        <v>140</v>
      </c>
      <c r="C79" s="132" t="s">
        <v>212</v>
      </c>
      <c r="D79" s="132"/>
      <c r="E79" s="132"/>
      <c r="F79" s="132"/>
      <c r="G79" s="132"/>
      <c r="H79" s="132"/>
      <c r="I79" s="46">
        <f>(5/30)/12</f>
        <v>1.3888888888888888E-2</v>
      </c>
      <c r="J79" s="45">
        <f>$J$76*I79</f>
        <v>0.30392897727272722</v>
      </c>
      <c r="K79" s="67" t="s">
        <v>213</v>
      </c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4.25" customHeight="1" x14ac:dyDescent="0.2">
      <c r="A80" s="32"/>
      <c r="B80" s="44" t="s">
        <v>143</v>
      </c>
      <c r="C80" s="132" t="s">
        <v>214</v>
      </c>
      <c r="D80" s="132"/>
      <c r="E80" s="132"/>
      <c r="F80" s="132"/>
      <c r="G80" s="132"/>
      <c r="H80" s="132"/>
      <c r="I80" s="46">
        <f>I79*I55</f>
        <v>4.6944444444444447E-3</v>
      </c>
      <c r="J80" s="45">
        <f>$J$76*I80</f>
        <v>0.10272799431818182</v>
      </c>
      <c r="K80" s="68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"/>
      <c r="B81" s="44" t="s">
        <v>168</v>
      </c>
      <c r="C81" s="132" t="s">
        <v>215</v>
      </c>
      <c r="D81" s="132"/>
      <c r="E81" s="132"/>
      <c r="F81" s="132"/>
      <c r="G81" s="132"/>
      <c r="H81" s="132"/>
      <c r="I81" s="46">
        <f>(0.4*0.08)</f>
        <v>3.2000000000000001E-2</v>
      </c>
      <c r="J81" s="45">
        <f>$J$76*I81</f>
        <v>0.70025236363636367</v>
      </c>
      <c r="K81" s="4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2"/>
      <c r="B82" s="128" t="s">
        <v>216</v>
      </c>
      <c r="C82" s="128"/>
      <c r="D82" s="128"/>
      <c r="E82" s="128"/>
      <c r="F82" s="128"/>
      <c r="G82" s="128"/>
      <c r="H82" s="128"/>
      <c r="I82" s="53">
        <f>SUM(I77:I81)</f>
        <v>5.5083333333333331E-2</v>
      </c>
      <c r="J82" s="48">
        <f>SUM(J77:J81)</f>
        <v>1.2053823238636363</v>
      </c>
      <c r="K82" s="49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61"/>
      <c r="B83" s="137"/>
      <c r="C83" s="137"/>
      <c r="D83" s="137"/>
      <c r="E83" s="137"/>
      <c r="F83" s="137"/>
      <c r="G83" s="137"/>
      <c r="H83" s="137"/>
      <c r="I83" s="137"/>
      <c r="J83" s="137"/>
      <c r="K83" s="63"/>
      <c r="L83" s="63"/>
      <c r="M83" s="63"/>
      <c r="N83" s="63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4.25" customHeight="1" x14ac:dyDescent="0.2">
      <c r="A84" s="61"/>
      <c r="B84" s="50"/>
      <c r="C84" s="50"/>
      <c r="D84" s="50"/>
      <c r="E84" s="50"/>
      <c r="F84" s="50"/>
      <c r="G84" s="50"/>
      <c r="H84" s="50"/>
      <c r="I84" s="50"/>
      <c r="J84" s="50"/>
      <c r="K84" s="63"/>
      <c r="L84" s="63"/>
      <c r="M84" s="63"/>
      <c r="N84" s="63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4.25" customHeight="1" x14ac:dyDescent="0.2">
      <c r="A85" s="32"/>
      <c r="B85" s="131" t="s">
        <v>217</v>
      </c>
      <c r="C85" s="131"/>
      <c r="D85" s="131"/>
      <c r="E85" s="131"/>
      <c r="F85" s="131"/>
      <c r="G85" s="131"/>
      <c r="H85" s="131"/>
      <c r="I85" s="131"/>
      <c r="J85" s="131"/>
      <c r="K85" s="3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"/>
      <c r="B86" s="128" t="s">
        <v>218</v>
      </c>
      <c r="C86" s="128"/>
      <c r="D86" s="128"/>
      <c r="E86" s="128"/>
      <c r="F86" s="128"/>
      <c r="G86" s="128"/>
      <c r="H86" s="128"/>
      <c r="I86" s="44" t="s">
        <v>162</v>
      </c>
      <c r="J86" s="44" t="s">
        <v>163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2"/>
      <c r="B87" s="142" t="s">
        <v>173</v>
      </c>
      <c r="C87" s="142"/>
      <c r="D87" s="142"/>
      <c r="E87" s="142"/>
      <c r="F87" s="142"/>
      <c r="G87" s="142"/>
      <c r="H87" s="142"/>
      <c r="I87" s="142"/>
      <c r="J87" s="69">
        <f>J35</f>
        <v>21.882886363636363</v>
      </c>
      <c r="K87" s="3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135</v>
      </c>
      <c r="C88" s="132" t="s">
        <v>219</v>
      </c>
      <c r="D88" s="132"/>
      <c r="E88" s="132"/>
      <c r="F88" s="132"/>
      <c r="G88" s="132"/>
      <c r="H88" s="132"/>
      <c r="I88" s="46">
        <f>I42/12</f>
        <v>9.2592592592592587E-3</v>
      </c>
      <c r="J88" s="45">
        <f t="shared" ref="J88:J93" si="1">$J$87*I88</f>
        <v>0.20261931818181816</v>
      </c>
      <c r="K88" s="70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44" t="s">
        <v>137</v>
      </c>
      <c r="C89" s="132" t="s">
        <v>220</v>
      </c>
      <c r="D89" s="132"/>
      <c r="E89" s="132"/>
      <c r="F89" s="132"/>
      <c r="G89" s="132"/>
      <c r="H89" s="132"/>
      <c r="I89" s="46">
        <f>(5.96/30)*(1/12)</f>
        <v>1.6555555555555553E-2</v>
      </c>
      <c r="J89" s="45">
        <f t="shared" si="1"/>
        <v>0.36228334090909081</v>
      </c>
      <c r="K89" s="70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32"/>
      <c r="B90" s="44" t="s">
        <v>140</v>
      </c>
      <c r="C90" s="132" t="s">
        <v>221</v>
      </c>
      <c r="D90" s="132"/>
      <c r="E90" s="132"/>
      <c r="F90" s="132"/>
      <c r="G90" s="132"/>
      <c r="H90" s="132"/>
      <c r="I90" s="46">
        <f>(5/30)/12*0.015</f>
        <v>2.0833333333333332E-4</v>
      </c>
      <c r="J90" s="45">
        <f t="shared" si="1"/>
        <v>4.5589346590909083E-3</v>
      </c>
      <c r="K90" s="49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143</v>
      </c>
      <c r="C91" s="134" t="s">
        <v>222</v>
      </c>
      <c r="D91" s="134"/>
      <c r="E91" s="134"/>
      <c r="F91" s="134"/>
      <c r="G91" s="134"/>
      <c r="H91" s="134"/>
      <c r="I91" s="46">
        <f>(15/30)/12*0.0078</f>
        <v>3.2499999999999999E-4</v>
      </c>
      <c r="J91" s="45">
        <f t="shared" si="1"/>
        <v>7.1119380681818178E-3</v>
      </c>
      <c r="K91" s="49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44" t="s">
        <v>168</v>
      </c>
      <c r="C92" s="132" t="s">
        <v>223</v>
      </c>
      <c r="D92" s="132"/>
      <c r="E92" s="132"/>
      <c r="F92" s="132"/>
      <c r="G92" s="132"/>
      <c r="H92" s="132"/>
      <c r="I92" s="46">
        <f>(0.0144*0.1*0.4509*6/12)</f>
        <v>3.2464800000000003E-4</v>
      </c>
      <c r="J92" s="45">
        <f t="shared" si="1"/>
        <v>7.1042352921818182E-3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4.25" customHeight="1" x14ac:dyDescent="0.2">
      <c r="A93" s="32"/>
      <c r="B93" s="44" t="s">
        <v>184</v>
      </c>
      <c r="C93" s="135" t="s">
        <v>224</v>
      </c>
      <c r="D93" s="135"/>
      <c r="E93" s="135"/>
      <c r="F93" s="135"/>
      <c r="G93" s="135"/>
      <c r="H93" s="135"/>
      <c r="I93" s="46">
        <f>SUM(I88:I92)*I55</f>
        <v>9.0154050980740738E-3</v>
      </c>
      <c r="J93" s="45">
        <f t="shared" si="1"/>
        <v>0.19728308528330291</v>
      </c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61"/>
      <c r="B94" s="128" t="s">
        <v>225</v>
      </c>
      <c r="C94" s="128"/>
      <c r="D94" s="128"/>
      <c r="E94" s="128"/>
      <c r="F94" s="128"/>
      <c r="G94" s="128"/>
      <c r="H94" s="128"/>
      <c r="I94" s="53">
        <f>SUM(I88:I93)</f>
        <v>3.5688201246222219E-2</v>
      </c>
      <c r="J94" s="48">
        <f>SUM(J88:J93)</f>
        <v>0.78096085239366642</v>
      </c>
      <c r="K94" s="49"/>
      <c r="L94" s="63"/>
      <c r="M94" s="63"/>
      <c r="N94" s="63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6.5" customHeight="1" x14ac:dyDescent="0.2">
      <c r="A95" s="32"/>
      <c r="B95" s="136"/>
      <c r="C95" s="136"/>
      <c r="D95" s="136"/>
      <c r="E95" s="136"/>
      <c r="F95" s="136"/>
      <c r="G95" s="136"/>
      <c r="H95" s="136"/>
      <c r="I95" s="136"/>
      <c r="J95" s="136"/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128" t="s">
        <v>226</v>
      </c>
      <c r="C96" s="128"/>
      <c r="D96" s="128"/>
      <c r="E96" s="128"/>
      <c r="F96" s="128"/>
      <c r="G96" s="128"/>
      <c r="H96" s="128"/>
      <c r="I96" s="44" t="s">
        <v>162</v>
      </c>
      <c r="J96" s="44" t="s">
        <v>163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129" t="s">
        <v>173</v>
      </c>
      <c r="C97" s="129"/>
      <c r="D97" s="129"/>
      <c r="E97" s="129"/>
      <c r="F97" s="129"/>
      <c r="G97" s="129"/>
      <c r="H97" s="129"/>
      <c r="I97" s="129"/>
      <c r="J97" s="71">
        <f>J35</f>
        <v>21.882886363636363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44" t="s">
        <v>135</v>
      </c>
      <c r="C98" s="132" t="s">
        <v>227</v>
      </c>
      <c r="D98" s="132"/>
      <c r="E98" s="132"/>
      <c r="F98" s="132"/>
      <c r="G98" s="132"/>
      <c r="H98" s="132"/>
      <c r="I98" s="46"/>
      <c r="J98" s="45">
        <v>0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4.25" customHeight="1" x14ac:dyDescent="0.2">
      <c r="A99" s="32"/>
      <c r="B99" s="128" t="s">
        <v>228</v>
      </c>
      <c r="C99" s="128"/>
      <c r="D99" s="128"/>
      <c r="E99" s="128"/>
      <c r="F99" s="128"/>
      <c r="G99" s="128"/>
      <c r="H99" s="128"/>
      <c r="I99" s="53"/>
      <c r="J99" s="48">
        <f>J98</f>
        <v>0</v>
      </c>
      <c r="K99" s="49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229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128" t="s">
        <v>230</v>
      </c>
      <c r="C102" s="128"/>
      <c r="D102" s="128"/>
      <c r="E102" s="128"/>
      <c r="F102" s="128"/>
      <c r="G102" s="128"/>
      <c r="H102" s="128"/>
      <c r="I102" s="128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44" t="s">
        <v>231</v>
      </c>
      <c r="C103" s="132" t="s">
        <v>220</v>
      </c>
      <c r="D103" s="132"/>
      <c r="E103" s="132"/>
      <c r="F103" s="132"/>
      <c r="G103" s="132"/>
      <c r="H103" s="132"/>
      <c r="I103" s="132"/>
      <c r="J103" s="45">
        <f>J94</f>
        <v>0.78096085239366642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232</v>
      </c>
      <c r="C104" s="132" t="s">
        <v>233</v>
      </c>
      <c r="D104" s="132"/>
      <c r="E104" s="132"/>
      <c r="F104" s="132"/>
      <c r="G104" s="132"/>
      <c r="H104" s="132"/>
      <c r="I104" s="132"/>
      <c r="J104" s="45">
        <f>J99</f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61"/>
      <c r="B105" s="128" t="s">
        <v>234</v>
      </c>
      <c r="C105" s="128"/>
      <c r="D105" s="128"/>
      <c r="E105" s="128"/>
      <c r="F105" s="128"/>
      <c r="G105" s="128"/>
      <c r="H105" s="128"/>
      <c r="I105" s="128"/>
      <c r="J105" s="48">
        <f>SUM(J103:J104)</f>
        <v>0.78096085239366642</v>
      </c>
      <c r="K105" s="49"/>
      <c r="L105" s="63"/>
      <c r="M105" s="63"/>
      <c r="N105" s="63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6.5" customHeight="1" x14ac:dyDescent="0.2">
      <c r="A106" s="32"/>
      <c r="B106" s="72"/>
      <c r="C106" s="72"/>
      <c r="D106" s="72"/>
      <c r="E106" s="72"/>
      <c r="F106" s="72"/>
      <c r="G106" s="72"/>
      <c r="H106" s="72"/>
      <c r="I106" s="72"/>
      <c r="J106" s="72"/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6.5" customHeight="1" x14ac:dyDescent="0.2">
      <c r="A107" s="32"/>
      <c r="B107" s="72"/>
      <c r="C107" s="72"/>
      <c r="D107" s="72"/>
      <c r="E107" s="72"/>
      <c r="F107" s="72"/>
      <c r="G107" s="72"/>
      <c r="H107" s="72"/>
      <c r="I107" s="72"/>
      <c r="J107" s="72"/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131" t="s">
        <v>235</v>
      </c>
      <c r="C108" s="131"/>
      <c r="D108" s="131"/>
      <c r="E108" s="131"/>
      <c r="F108" s="131"/>
      <c r="G108" s="131"/>
      <c r="H108" s="131"/>
      <c r="I108" s="131"/>
      <c r="J108" s="131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44">
        <v>5</v>
      </c>
      <c r="C109" s="128" t="s">
        <v>236</v>
      </c>
      <c r="D109" s="128"/>
      <c r="E109" s="128"/>
      <c r="F109" s="128"/>
      <c r="G109" s="128"/>
      <c r="H109" s="128"/>
      <c r="I109" s="44"/>
      <c r="J109" s="44" t="s">
        <v>163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44" t="s">
        <v>135</v>
      </c>
      <c r="C110" s="132" t="s">
        <v>237</v>
      </c>
      <c r="D110" s="132"/>
      <c r="E110" s="132"/>
      <c r="F110" s="132"/>
      <c r="G110" s="132"/>
      <c r="H110" s="132"/>
      <c r="I110" s="45"/>
      <c r="J110" s="45"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 t="s">
        <v>137</v>
      </c>
      <c r="C111" s="132" t="s">
        <v>238</v>
      </c>
      <c r="D111" s="132"/>
      <c r="E111" s="132"/>
      <c r="F111" s="132"/>
      <c r="G111" s="132"/>
      <c r="H111" s="132"/>
      <c r="I111" s="73"/>
      <c r="J111" s="45">
        <v>0</v>
      </c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74" t="s">
        <v>140</v>
      </c>
      <c r="C112" s="132" t="s">
        <v>239</v>
      </c>
      <c r="D112" s="132"/>
      <c r="E112" s="132"/>
      <c r="F112" s="132"/>
      <c r="G112" s="132"/>
      <c r="H112" s="132"/>
      <c r="I112" s="75"/>
      <c r="J112" s="45">
        <v>0</v>
      </c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74" t="s">
        <v>143</v>
      </c>
      <c r="C113" s="132" t="s">
        <v>240</v>
      </c>
      <c r="D113" s="132"/>
      <c r="E113" s="132"/>
      <c r="F113" s="132"/>
      <c r="G113" s="132"/>
      <c r="H113" s="132"/>
      <c r="I113" s="75"/>
      <c r="J113" s="45">
        <v>0</v>
      </c>
      <c r="K113" s="3"/>
      <c r="L113" s="3"/>
      <c r="M113" s="3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128" t="s">
        <v>241</v>
      </c>
      <c r="C114" s="128"/>
      <c r="D114" s="128"/>
      <c r="E114" s="128"/>
      <c r="F114" s="128"/>
      <c r="G114" s="128"/>
      <c r="H114" s="128"/>
      <c r="I114" s="76"/>
      <c r="J114" s="48">
        <f>SUM(J110:J113)</f>
        <v>0</v>
      </c>
      <c r="K114" s="3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6.5" customHeight="1" x14ac:dyDescent="0.2">
      <c r="A115" s="32"/>
      <c r="B115" s="133"/>
      <c r="C115" s="133"/>
      <c r="D115" s="133"/>
      <c r="E115" s="133"/>
      <c r="F115" s="133"/>
      <c r="G115" s="133"/>
      <c r="H115" s="133"/>
      <c r="I115" s="133"/>
      <c r="J115" s="133"/>
      <c r="K115" s="3"/>
      <c r="L115" s="3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6.5" customHeight="1" x14ac:dyDescent="0.2">
      <c r="A116" s="32"/>
      <c r="B116" s="72"/>
      <c r="C116" s="72"/>
      <c r="D116" s="72"/>
      <c r="E116" s="72"/>
      <c r="F116" s="72"/>
      <c r="G116" s="72"/>
      <c r="H116" s="72"/>
      <c r="I116" s="72"/>
      <c r="J116" s="72"/>
      <c r="K116" s="3"/>
      <c r="L116" s="3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131" t="s">
        <v>242</v>
      </c>
      <c r="C117" s="131"/>
      <c r="D117" s="131"/>
      <c r="E117" s="131"/>
      <c r="F117" s="131"/>
      <c r="G117" s="131"/>
      <c r="H117" s="131"/>
      <c r="I117" s="131"/>
      <c r="J117" s="131"/>
      <c r="K117" s="49"/>
      <c r="L117" s="70"/>
      <c r="M117" s="70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>
        <v>6</v>
      </c>
      <c r="C118" s="128" t="s">
        <v>243</v>
      </c>
      <c r="D118" s="128"/>
      <c r="E118" s="128"/>
      <c r="F118" s="128"/>
      <c r="G118" s="128"/>
      <c r="H118" s="128"/>
      <c r="I118" s="44" t="s">
        <v>162</v>
      </c>
      <c r="J118" s="44" t="s">
        <v>163</v>
      </c>
      <c r="K118" s="49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44" t="s">
        <v>135</v>
      </c>
      <c r="C119" s="132" t="s">
        <v>244</v>
      </c>
      <c r="D119" s="132"/>
      <c r="E119" s="132"/>
      <c r="F119" s="132"/>
      <c r="G119" s="132"/>
      <c r="H119" s="132"/>
      <c r="I119" s="113">
        <v>0</v>
      </c>
      <c r="J119" s="45">
        <f>J136*I119</f>
        <v>0</v>
      </c>
      <c r="K119" s="77"/>
      <c r="L119" s="35"/>
      <c r="M119" s="35"/>
      <c r="N119" s="49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137</v>
      </c>
      <c r="C120" s="132" t="s">
        <v>245</v>
      </c>
      <c r="D120" s="132"/>
      <c r="E120" s="132"/>
      <c r="F120" s="132"/>
      <c r="G120" s="132"/>
      <c r="H120" s="132"/>
      <c r="I120" s="113">
        <v>0</v>
      </c>
      <c r="J120" s="45">
        <f>(J136+J119)*I120</f>
        <v>0</v>
      </c>
      <c r="K120" s="77"/>
      <c r="L120" s="35"/>
      <c r="M120" s="35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140</v>
      </c>
      <c r="C121" s="128" t="s">
        <v>246</v>
      </c>
      <c r="D121" s="128"/>
      <c r="E121" s="128"/>
      <c r="F121" s="128"/>
      <c r="G121" s="128"/>
      <c r="H121" s="128"/>
      <c r="I121" s="46"/>
      <c r="J121" s="45"/>
      <c r="K121" s="35"/>
      <c r="L121" s="35"/>
      <c r="M121" s="35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44" t="s">
        <v>247</v>
      </c>
      <c r="C122" s="132" t="s">
        <v>248</v>
      </c>
      <c r="D122" s="132"/>
      <c r="E122" s="132"/>
      <c r="F122" s="132"/>
      <c r="G122" s="132"/>
      <c r="H122" s="132"/>
      <c r="I122" s="113">
        <v>0</v>
      </c>
      <c r="J122" s="45">
        <f>(($J$136+$J$119+$J$120)/(1-($I$122+$I$123+$I$124))*I122)</f>
        <v>0</v>
      </c>
      <c r="K122" s="77"/>
      <c r="L122" s="49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44" t="s">
        <v>249</v>
      </c>
      <c r="C123" s="132" t="s">
        <v>250</v>
      </c>
      <c r="D123" s="132"/>
      <c r="E123" s="132"/>
      <c r="F123" s="132"/>
      <c r="G123" s="132"/>
      <c r="H123" s="132"/>
      <c r="I123" s="113">
        <v>0</v>
      </c>
      <c r="J123" s="45">
        <f>(($J$136+$J$119+$J$120)/(1-($I$122+$I$123+$I$124))*I123)</f>
        <v>0</v>
      </c>
      <c r="K123" s="49"/>
      <c r="L123" s="49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251</v>
      </c>
      <c r="C124" s="132" t="s">
        <v>252</v>
      </c>
      <c r="D124" s="132"/>
      <c r="E124" s="132"/>
      <c r="F124" s="132"/>
      <c r="G124" s="132"/>
      <c r="H124" s="132"/>
      <c r="I124" s="46">
        <v>0.03</v>
      </c>
      <c r="J124" s="45">
        <f>(($J$136+$J$119+$J$120)/(1-($I$122+$I$123+$I$124))*I124)</f>
        <v>1.1430569917446025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44" t="s">
        <v>143</v>
      </c>
      <c r="C125" s="132" t="s">
        <v>240</v>
      </c>
      <c r="D125" s="132"/>
      <c r="E125" s="132"/>
      <c r="F125" s="132"/>
      <c r="G125" s="132"/>
      <c r="H125" s="132"/>
      <c r="I125" s="46"/>
      <c r="J125" s="45"/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253</v>
      </c>
      <c r="C126" s="128"/>
      <c r="D126" s="128"/>
      <c r="E126" s="128"/>
      <c r="F126" s="128"/>
      <c r="G126" s="128"/>
      <c r="H126" s="128"/>
      <c r="I126" s="78">
        <f>SUM(I119:I125)</f>
        <v>0.03</v>
      </c>
      <c r="J126" s="48">
        <f>(SUM(J119:J125))</f>
        <v>1.1430569917446025</v>
      </c>
      <c r="K126" s="49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50"/>
      <c r="C127" s="50"/>
      <c r="D127" s="50"/>
      <c r="E127" s="50"/>
      <c r="F127" s="50"/>
      <c r="G127" s="50"/>
      <c r="H127" s="50"/>
      <c r="I127" s="79"/>
      <c r="J127" s="52"/>
      <c r="K127" s="49"/>
      <c r="L127" s="3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50"/>
      <c r="C128" s="50"/>
      <c r="D128" s="50"/>
      <c r="E128" s="50"/>
      <c r="F128" s="50"/>
      <c r="G128" s="50"/>
      <c r="H128" s="50"/>
      <c r="I128" s="79"/>
      <c r="J128" s="52"/>
      <c r="K128" s="49"/>
      <c r="L128" s="3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131" t="s">
        <v>254</v>
      </c>
      <c r="C129" s="131"/>
      <c r="D129" s="131"/>
      <c r="E129" s="131"/>
      <c r="F129" s="131"/>
      <c r="G129" s="131"/>
      <c r="H129" s="131"/>
      <c r="I129" s="131"/>
      <c r="J129" s="131"/>
      <c r="K129" s="3"/>
      <c r="L129" s="3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128" t="s">
        <v>255</v>
      </c>
      <c r="C130" s="128"/>
      <c r="D130" s="128"/>
      <c r="E130" s="128"/>
      <c r="F130" s="128"/>
      <c r="G130" s="128"/>
      <c r="H130" s="128"/>
      <c r="I130" s="128"/>
      <c r="J130" s="44" t="s">
        <v>163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135</v>
      </c>
      <c r="C131" s="132" t="str">
        <f>B21</f>
        <v>MÓDULO 1 - COMPOSIÇÃO DA REMUNERAÇÃO</v>
      </c>
      <c r="D131" s="132"/>
      <c r="E131" s="132"/>
      <c r="F131" s="132"/>
      <c r="G131" s="132"/>
      <c r="H131" s="132"/>
      <c r="I131" s="132"/>
      <c r="J131" s="45">
        <f>J35</f>
        <v>21.882886363636363</v>
      </c>
      <c r="K131" s="49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44" t="s">
        <v>137</v>
      </c>
      <c r="C132" s="132" t="str">
        <f>B38</f>
        <v>MÓDULO 2 – ENCARGOS E BENEFÍCIOS ANUAIS, MENSAIS E DIÁRIOS</v>
      </c>
      <c r="D132" s="132"/>
      <c r="E132" s="132"/>
      <c r="F132" s="132"/>
      <c r="G132" s="132"/>
      <c r="H132" s="132"/>
      <c r="I132" s="132"/>
      <c r="J132" s="45">
        <f>J71</f>
        <v>13.089613193181817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 t="s">
        <v>140</v>
      </c>
      <c r="C133" s="132" t="str">
        <f>B74</f>
        <v>MÓDULO 3 – PROVISÃO PARA RESCISÃO</v>
      </c>
      <c r="D133" s="132"/>
      <c r="E133" s="132"/>
      <c r="F133" s="132"/>
      <c r="G133" s="132"/>
      <c r="H133" s="132"/>
      <c r="I133" s="132"/>
      <c r="J133" s="45">
        <f>J82</f>
        <v>1.2053823238636363</v>
      </c>
      <c r="K133" s="3"/>
      <c r="L133" s="49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44" t="s">
        <v>143</v>
      </c>
      <c r="C134" s="132" t="str">
        <f>B85</f>
        <v>MÓDULO 4 – CUSTO DE REPOSIÇÃO DO PROFISSIONAL AUSENTE</v>
      </c>
      <c r="D134" s="132"/>
      <c r="E134" s="132"/>
      <c r="F134" s="132"/>
      <c r="G134" s="132"/>
      <c r="H134" s="132"/>
      <c r="I134" s="132"/>
      <c r="J134" s="45">
        <f>J105</f>
        <v>0.78096085239366642</v>
      </c>
      <c r="K134" s="3"/>
      <c r="L134" s="49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 t="s">
        <v>168</v>
      </c>
      <c r="C135" s="132" t="str">
        <f>B108</f>
        <v>MÓDULO 5 – INSUMOS DIVERSOS</v>
      </c>
      <c r="D135" s="132"/>
      <c r="E135" s="132"/>
      <c r="F135" s="132"/>
      <c r="G135" s="132"/>
      <c r="H135" s="132"/>
      <c r="I135" s="132"/>
      <c r="J135" s="45">
        <f>J114</f>
        <v>0</v>
      </c>
      <c r="K135" s="3"/>
      <c r="L135" s="49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44"/>
      <c r="C136" s="128" t="s">
        <v>256</v>
      </c>
      <c r="D136" s="128"/>
      <c r="E136" s="128"/>
      <c r="F136" s="128"/>
      <c r="G136" s="128"/>
      <c r="H136" s="128"/>
      <c r="I136" s="128"/>
      <c r="J136" s="48">
        <f>(SUM(J131:J135))</f>
        <v>36.958842733075485</v>
      </c>
      <c r="K136" s="3"/>
      <c r="L136" s="49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44" t="s">
        <v>184</v>
      </c>
      <c r="C137" s="132" t="str">
        <f>B117</f>
        <v>MÓDULO 6 – CUSTOS INDIRETOS, TRIBUTOS E LUCRO</v>
      </c>
      <c r="D137" s="132"/>
      <c r="E137" s="132"/>
      <c r="F137" s="132"/>
      <c r="G137" s="132"/>
      <c r="H137" s="132"/>
      <c r="I137" s="132"/>
      <c r="J137" s="45">
        <f>J126</f>
        <v>1.1430569917446025</v>
      </c>
      <c r="K137" s="3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28" t="s">
        <v>346</v>
      </c>
      <c r="C138" s="128"/>
      <c r="D138" s="128"/>
      <c r="E138" s="128"/>
      <c r="F138" s="128"/>
      <c r="G138" s="128"/>
      <c r="H138" s="128"/>
      <c r="I138" s="128"/>
      <c r="J138" s="48">
        <f>(SUM(J136:J137))</f>
        <v>38.101899724820086</v>
      </c>
      <c r="K138" s="3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44"/>
      <c r="C139" s="129" t="s">
        <v>267</v>
      </c>
      <c r="D139" s="129"/>
      <c r="E139" s="129"/>
      <c r="F139" s="129"/>
      <c r="G139" s="129"/>
      <c r="H139" s="129"/>
      <c r="I139" s="74">
        <v>44</v>
      </c>
      <c r="J139" s="48">
        <f>J138*I139</f>
        <v>1676.4835878920837</v>
      </c>
      <c r="K139" s="3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35"/>
      <c r="C140" s="35"/>
      <c r="D140" s="35"/>
      <c r="E140" s="35"/>
      <c r="F140" s="35"/>
      <c r="G140" s="35"/>
      <c r="H140" s="35"/>
      <c r="I140" s="35"/>
      <c r="J140" s="80" t="s">
        <v>259</v>
      </c>
      <c r="K140" s="49"/>
      <c r="L140" s="49"/>
      <c r="M140" s="49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5"/>
      <c r="C141" s="35"/>
      <c r="D141" s="35"/>
      <c r="E141" s="35"/>
      <c r="F141" s="35"/>
      <c r="G141" s="35"/>
      <c r="H141" s="35"/>
      <c r="I141" s="50"/>
      <c r="J141" s="51">
        <f>J138/J35</f>
        <v>1.7411734033466209</v>
      </c>
      <c r="K141" s="49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51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49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</row>
    <row r="144" spans="1:26" ht="12.75" customHeight="1" x14ac:dyDescent="0.2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</row>
    <row r="145" spans="2:11" ht="12.75" customHeight="1" x14ac:dyDescent="0.2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</row>
    <row r="146" spans="2:11" ht="12.75" customHeight="1" x14ac:dyDescent="0.2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</row>
    <row r="147" spans="2:11" ht="12.75" customHeight="1" x14ac:dyDescent="0.2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</row>
    <row r="148" spans="2:11" ht="12.75" customHeight="1" x14ac:dyDescent="0.2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</row>
    <row r="149" spans="2:11" ht="12.75" customHeight="1" x14ac:dyDescent="0.2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</row>
    <row r="150" spans="2:11" ht="12.75" customHeight="1" x14ac:dyDescent="0.2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</row>
    <row r="151" spans="2:11" ht="12.75" customHeight="1" x14ac:dyDescent="0.2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</row>
    <row r="152" spans="2:11" ht="12.75" customHeight="1" x14ac:dyDescent="0.2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</row>
    <row r="153" spans="2:11" ht="12.75" customHeight="1" x14ac:dyDescent="0.2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</row>
    <row r="154" spans="2:11" ht="12.75" customHeight="1" x14ac:dyDescent="0.2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</row>
    <row r="155" spans="2:11" ht="12.75" customHeight="1" x14ac:dyDescent="0.2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</row>
    <row r="156" spans="2:11" ht="12.75" customHeight="1" x14ac:dyDescent="0.2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</row>
    <row r="157" spans="2:11" ht="12.75" customHeight="1" x14ac:dyDescent="0.2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</row>
  </sheetData>
  <sheetProtection password="C59B" sheet="1" objects="1" scenarios="1"/>
  <mergeCells count="129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39:H139"/>
    <mergeCell ref="B142:K157"/>
    <mergeCell ref="C131:I131"/>
    <mergeCell ref="C132:I132"/>
    <mergeCell ref="C133:I133"/>
    <mergeCell ref="C134:I134"/>
    <mergeCell ref="C135:I135"/>
    <mergeCell ref="C136:I136"/>
    <mergeCell ref="C137:I137"/>
    <mergeCell ref="B138:I13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000"/>
  <sheetViews>
    <sheetView showGridLines="0" topLeftCell="A115" workbookViewId="0">
      <selection activeCell="B135" sqref="B135:K150"/>
    </sheetView>
  </sheetViews>
  <sheetFormatPr defaultRowHeight="12.75" x14ac:dyDescent="0.2"/>
  <cols>
    <col min="1" max="1" width="1.42578125" customWidth="1"/>
    <col min="2" max="2" width="8.42578125" customWidth="1"/>
    <col min="3" max="3" width="13.42578125" customWidth="1"/>
    <col min="4" max="4" width="24" customWidth="1"/>
    <col min="5" max="5" width="17.42578125" customWidth="1"/>
    <col min="6" max="6" width="26" customWidth="1"/>
    <col min="7" max="7" width="10.5703125" customWidth="1"/>
    <col min="8" max="8" width="12.85546875" customWidth="1"/>
    <col min="9" max="9" width="11.5703125"/>
    <col min="10" max="10" width="21.140625" customWidth="1"/>
    <col min="11" max="11" width="25.28515625" customWidth="1"/>
    <col min="12" max="12" width="17.7109375" customWidth="1"/>
    <col min="13" max="13" width="18" customWidth="1"/>
    <col min="14" max="14" width="17.5703125" customWidth="1"/>
    <col min="15" max="26" width="7.8554687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">
        <v>142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275</v>
      </c>
      <c r="C10" s="139"/>
      <c r="D10" s="132" t="s">
        <v>3</v>
      </c>
      <c r="E10" s="132"/>
      <c r="F10" s="139">
        <v>14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Capineiro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276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v>1194.0899999999999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">
        <v>158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 t="s">
        <v>164</v>
      </c>
      <c r="D23" s="132"/>
      <c r="E23" s="132"/>
      <c r="F23" s="132"/>
      <c r="G23" s="132"/>
      <c r="H23" s="132"/>
      <c r="I23" s="34"/>
      <c r="J23" s="45">
        <f>J15</f>
        <v>1194.0899999999999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 t="s">
        <v>165</v>
      </c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 t="s">
        <v>166</v>
      </c>
      <c r="D25" s="132"/>
      <c r="E25" s="132"/>
      <c r="F25" s="132"/>
      <c r="G25" s="132"/>
      <c r="H25" s="132"/>
      <c r="I25" s="82">
        <v>0.2</v>
      </c>
      <c r="J25" s="45">
        <f>1100*I25</f>
        <v>220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 t="s">
        <v>167</v>
      </c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 t="s">
        <v>169</v>
      </c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128" t="s">
        <v>170</v>
      </c>
      <c r="C28" s="128"/>
      <c r="D28" s="128"/>
      <c r="E28" s="128"/>
      <c r="F28" s="128"/>
      <c r="G28" s="128"/>
      <c r="H28" s="128"/>
      <c r="I28" s="128"/>
      <c r="J28" s="48">
        <f>SUM(J23:J27)</f>
        <v>1414.09</v>
      </c>
      <c r="K28" s="49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4.25" customHeight="1" x14ac:dyDescent="0.2">
      <c r="A29" s="32"/>
      <c r="B29" s="50"/>
      <c r="C29" s="50"/>
      <c r="D29" s="50"/>
      <c r="E29" s="50"/>
      <c r="F29" s="50"/>
      <c r="G29" s="50"/>
      <c r="H29" s="50"/>
      <c r="I29" s="50"/>
      <c r="J29" s="51"/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4.25" customHeight="1" x14ac:dyDescent="0.2">
      <c r="A30" s="32"/>
      <c r="B30" s="50"/>
      <c r="C30" s="50"/>
      <c r="D30" s="50"/>
      <c r="E30" s="50"/>
      <c r="F30" s="50"/>
      <c r="G30" s="50"/>
      <c r="H30" s="50"/>
      <c r="I30" s="50"/>
      <c r="J30" s="51"/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31" t="s">
        <v>171</v>
      </c>
      <c r="C31" s="131"/>
      <c r="D31" s="131"/>
      <c r="E31" s="131"/>
      <c r="F31" s="131"/>
      <c r="G31" s="131"/>
      <c r="H31" s="131"/>
      <c r="I31" s="131"/>
      <c r="J31" s="131"/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128" t="s">
        <v>172</v>
      </c>
      <c r="C32" s="128"/>
      <c r="D32" s="128"/>
      <c r="E32" s="128"/>
      <c r="F32" s="128"/>
      <c r="G32" s="128"/>
      <c r="H32" s="128"/>
      <c r="I32" s="44" t="s">
        <v>162</v>
      </c>
      <c r="J32" s="44" t="s">
        <v>163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128" t="s">
        <v>173</v>
      </c>
      <c r="C33" s="128"/>
      <c r="D33" s="128"/>
      <c r="E33" s="128"/>
      <c r="F33" s="128"/>
      <c r="G33" s="128"/>
      <c r="H33" s="128"/>
      <c r="I33" s="128"/>
      <c r="J33" s="52">
        <f>J28</f>
        <v>1414.09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135</v>
      </c>
      <c r="C34" s="132" t="s">
        <v>174</v>
      </c>
      <c r="D34" s="132"/>
      <c r="E34" s="132"/>
      <c r="F34" s="132"/>
      <c r="G34" s="132"/>
      <c r="H34" s="132"/>
      <c r="I34" s="46">
        <f>1/12</f>
        <v>8.3333333333333329E-2</v>
      </c>
      <c r="J34" s="45">
        <f>$J$33*I34</f>
        <v>117.84083333333332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44" t="s">
        <v>137</v>
      </c>
      <c r="C35" s="132" t="s">
        <v>175</v>
      </c>
      <c r="D35" s="132"/>
      <c r="E35" s="132"/>
      <c r="F35" s="132"/>
      <c r="G35" s="132"/>
      <c r="H35" s="132"/>
      <c r="I35" s="46">
        <f>((1/12)+(1/12)/3)</f>
        <v>0.1111111111111111</v>
      </c>
      <c r="J35" s="45">
        <f>$J$33*I35</f>
        <v>157.12111111111111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128" t="s">
        <v>176</v>
      </c>
      <c r="C36" s="128"/>
      <c r="D36" s="128"/>
      <c r="E36" s="128"/>
      <c r="F36" s="128"/>
      <c r="G36" s="128"/>
      <c r="H36" s="128"/>
      <c r="I36" s="53">
        <f>I34+I35</f>
        <v>0.19444444444444442</v>
      </c>
      <c r="J36" s="48">
        <f>SUM(J34:J35)</f>
        <v>274.96194444444444</v>
      </c>
      <c r="K36" s="49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4"/>
      <c r="C37" s="55"/>
      <c r="D37" s="55"/>
      <c r="E37" s="55"/>
      <c r="F37" s="55"/>
      <c r="G37" s="55"/>
      <c r="H37" s="55"/>
      <c r="I37" s="56"/>
      <c r="J37" s="57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4.25" customHeight="1" x14ac:dyDescent="0.2">
      <c r="A38" s="32"/>
      <c r="B38" s="128" t="s">
        <v>177</v>
      </c>
      <c r="C38" s="128"/>
      <c r="D38" s="128"/>
      <c r="E38" s="128"/>
      <c r="F38" s="128"/>
      <c r="G38" s="128"/>
      <c r="H38" s="128"/>
      <c r="I38" s="44" t="s">
        <v>162</v>
      </c>
      <c r="J38" s="44" t="s">
        <v>163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178</v>
      </c>
      <c r="C39" s="128"/>
      <c r="D39" s="128"/>
      <c r="E39" s="128"/>
      <c r="F39" s="128"/>
      <c r="G39" s="128"/>
      <c r="H39" s="128"/>
      <c r="I39" s="128"/>
      <c r="J39" s="58">
        <f>J28+J36</f>
        <v>1689.0519444444444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44" t="s">
        <v>135</v>
      </c>
      <c r="C40" s="132" t="s">
        <v>179</v>
      </c>
      <c r="D40" s="132"/>
      <c r="E40" s="132"/>
      <c r="F40" s="132"/>
      <c r="G40" s="132"/>
      <c r="H40" s="132"/>
      <c r="I40" s="46">
        <v>0.2</v>
      </c>
      <c r="J40" s="45">
        <f t="shared" ref="J40:J47" si="0">$J$39*I40</f>
        <v>337.81038888888889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137</v>
      </c>
      <c r="C41" s="132" t="s">
        <v>180</v>
      </c>
      <c r="D41" s="132"/>
      <c r="E41" s="132"/>
      <c r="F41" s="132"/>
      <c r="G41" s="132"/>
      <c r="H41" s="132"/>
      <c r="I41" s="46">
        <v>2.5000000000000001E-2</v>
      </c>
      <c r="J41" s="45">
        <f t="shared" si="0"/>
        <v>42.226298611111112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44" t="s">
        <v>140</v>
      </c>
      <c r="C42" s="132" t="s">
        <v>181</v>
      </c>
      <c r="D42" s="132"/>
      <c r="E42" s="132"/>
      <c r="F42" s="132"/>
      <c r="G42" s="132"/>
      <c r="H42" s="132"/>
      <c r="I42" s="113">
        <v>0</v>
      </c>
      <c r="J42" s="45">
        <f t="shared" si="0"/>
        <v>0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44" t="s">
        <v>143</v>
      </c>
      <c r="C43" s="132" t="s">
        <v>182</v>
      </c>
      <c r="D43" s="132"/>
      <c r="E43" s="132"/>
      <c r="F43" s="132"/>
      <c r="G43" s="132"/>
      <c r="H43" s="132"/>
      <c r="I43" s="46">
        <v>1.4999999999999999E-2</v>
      </c>
      <c r="J43" s="45">
        <f t="shared" si="0"/>
        <v>25.335779166666665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44" t="s">
        <v>168</v>
      </c>
      <c r="C44" s="132" t="s">
        <v>183</v>
      </c>
      <c r="D44" s="132"/>
      <c r="E44" s="132"/>
      <c r="F44" s="132"/>
      <c r="G44" s="132"/>
      <c r="H44" s="132"/>
      <c r="I44" s="46">
        <v>0.01</v>
      </c>
      <c r="J44" s="45">
        <f t="shared" si="0"/>
        <v>16.890519444444443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184</v>
      </c>
      <c r="C45" s="132" t="s">
        <v>185</v>
      </c>
      <c r="D45" s="132"/>
      <c r="E45" s="132"/>
      <c r="F45" s="132"/>
      <c r="G45" s="132"/>
      <c r="H45" s="132"/>
      <c r="I45" s="46">
        <v>6.0000000000000001E-3</v>
      </c>
      <c r="J45" s="45">
        <f t="shared" si="0"/>
        <v>10.134311666666667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44" t="s">
        <v>186</v>
      </c>
      <c r="C46" s="132" t="s">
        <v>187</v>
      </c>
      <c r="D46" s="132"/>
      <c r="E46" s="132"/>
      <c r="F46" s="132"/>
      <c r="G46" s="132"/>
      <c r="H46" s="132"/>
      <c r="I46" s="46">
        <v>2E-3</v>
      </c>
      <c r="J46" s="45">
        <f t="shared" si="0"/>
        <v>3.378103888888889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188</v>
      </c>
      <c r="C47" s="132" t="s">
        <v>189</v>
      </c>
      <c r="D47" s="132"/>
      <c r="E47" s="132"/>
      <c r="F47" s="132"/>
      <c r="G47" s="132"/>
      <c r="H47" s="132"/>
      <c r="I47" s="46">
        <v>0.08</v>
      </c>
      <c r="J47" s="45">
        <f t="shared" si="0"/>
        <v>135.12415555555555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128" t="s">
        <v>190</v>
      </c>
      <c r="C48" s="128"/>
      <c r="D48" s="128"/>
      <c r="E48" s="128"/>
      <c r="F48" s="128"/>
      <c r="G48" s="128"/>
      <c r="H48" s="128"/>
      <c r="I48" s="53">
        <f>SUM(I40:I47)</f>
        <v>0.33800000000000002</v>
      </c>
      <c r="J48" s="48">
        <f>SUM(J40:J47)</f>
        <v>570.89955722222226</v>
      </c>
      <c r="K48" s="49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2"/>
      <c r="C49" s="50"/>
      <c r="D49" s="50"/>
      <c r="E49" s="50"/>
      <c r="F49" s="50"/>
      <c r="G49" s="50"/>
      <c r="H49" s="50"/>
      <c r="I49" s="59"/>
      <c r="J49" s="60"/>
      <c r="K49" s="49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128" t="s">
        <v>191</v>
      </c>
      <c r="C50" s="128"/>
      <c r="D50" s="128"/>
      <c r="E50" s="128"/>
      <c r="F50" s="128"/>
      <c r="G50" s="128"/>
      <c r="H50" s="128"/>
      <c r="I50" s="53"/>
      <c r="J50" s="44" t="s">
        <v>163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61"/>
      <c r="B51" s="44" t="s">
        <v>135</v>
      </c>
      <c r="C51" s="132" t="s">
        <v>192</v>
      </c>
      <c r="D51" s="132"/>
      <c r="E51" s="132"/>
      <c r="F51" s="132"/>
      <c r="G51" s="132"/>
      <c r="H51" s="132"/>
      <c r="I51" s="62"/>
      <c r="J51" s="45">
        <f>((26*3.25*2)-(J23*0.06))</f>
        <v>97.354600000000005</v>
      </c>
      <c r="K51" s="63"/>
      <c r="L51" s="63"/>
      <c r="M51" s="63"/>
      <c r="N51" s="63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</row>
    <row r="52" spans="1:26" ht="14.25" customHeight="1" x14ac:dyDescent="0.2">
      <c r="A52" s="32"/>
      <c r="B52" s="44" t="s">
        <v>137</v>
      </c>
      <c r="C52" s="132" t="s">
        <v>193</v>
      </c>
      <c r="D52" s="132"/>
      <c r="E52" s="132"/>
      <c r="F52" s="132"/>
      <c r="G52" s="132"/>
      <c r="H52" s="132"/>
      <c r="I52" s="45">
        <v>21.63</v>
      </c>
      <c r="J52" s="45">
        <f>I52*26*0.8</f>
        <v>449.904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140</v>
      </c>
      <c r="C53" s="132" t="s">
        <v>194</v>
      </c>
      <c r="D53" s="132"/>
      <c r="E53" s="132"/>
      <c r="F53" s="132"/>
      <c r="G53" s="132"/>
      <c r="H53" s="132"/>
      <c r="I53" s="45"/>
      <c r="J53" s="45">
        <v>0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143</v>
      </c>
      <c r="C54" s="132" t="s">
        <v>195</v>
      </c>
      <c r="D54" s="132"/>
      <c r="E54" s="132"/>
      <c r="F54" s="132"/>
      <c r="G54" s="132"/>
      <c r="H54" s="132"/>
      <c r="I54" s="45"/>
      <c r="J54" s="114">
        <v>0</v>
      </c>
      <c r="K54" s="64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44" t="s">
        <v>168</v>
      </c>
      <c r="C55" s="132" t="s">
        <v>196</v>
      </c>
      <c r="D55" s="132"/>
      <c r="E55" s="132"/>
      <c r="F55" s="132"/>
      <c r="G55" s="132"/>
      <c r="H55" s="132"/>
      <c r="I55" s="114"/>
      <c r="J55" s="45">
        <f>I55*0.3</f>
        <v>0</v>
      </c>
      <c r="K55" s="8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184</v>
      </c>
      <c r="C56" s="132" t="s">
        <v>197</v>
      </c>
      <c r="D56" s="132"/>
      <c r="E56" s="132"/>
      <c r="F56" s="132"/>
      <c r="G56" s="132"/>
      <c r="H56" s="132"/>
      <c r="I56" s="114"/>
      <c r="J56" s="45">
        <f>I56</f>
        <v>0</v>
      </c>
      <c r="K56" s="65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128" t="s">
        <v>198</v>
      </c>
      <c r="C57" s="128"/>
      <c r="D57" s="128"/>
      <c r="E57" s="128"/>
      <c r="F57" s="128"/>
      <c r="G57" s="128"/>
      <c r="H57" s="128"/>
      <c r="I57" s="128"/>
      <c r="J57" s="48">
        <f>SUM(J51:J56)</f>
        <v>547.2586</v>
      </c>
      <c r="K57" s="49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2"/>
      <c r="C58" s="50"/>
      <c r="D58" s="50"/>
      <c r="E58" s="50"/>
      <c r="F58" s="50"/>
      <c r="G58" s="50"/>
      <c r="H58" s="50"/>
      <c r="I58" s="59"/>
      <c r="J58" s="60"/>
      <c r="K58" s="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131" t="s">
        <v>199</v>
      </c>
      <c r="C59" s="131"/>
      <c r="D59" s="131"/>
      <c r="E59" s="131"/>
      <c r="F59" s="131"/>
      <c r="G59" s="131"/>
      <c r="H59" s="131"/>
      <c r="I59" s="131"/>
      <c r="J59" s="131"/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128" t="s">
        <v>200</v>
      </c>
      <c r="C60" s="128"/>
      <c r="D60" s="128"/>
      <c r="E60" s="128"/>
      <c r="F60" s="128"/>
      <c r="G60" s="128"/>
      <c r="H60" s="128"/>
      <c r="I60" s="128"/>
      <c r="J60" s="44" t="s">
        <v>163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44" t="s">
        <v>201</v>
      </c>
      <c r="C61" s="132" t="s">
        <v>202</v>
      </c>
      <c r="D61" s="132"/>
      <c r="E61" s="132"/>
      <c r="F61" s="132"/>
      <c r="G61" s="132"/>
      <c r="H61" s="132"/>
      <c r="I61" s="132"/>
      <c r="J61" s="45">
        <f>J36</f>
        <v>274.96194444444444</v>
      </c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203</v>
      </c>
      <c r="C62" s="132" t="s">
        <v>204</v>
      </c>
      <c r="D62" s="132"/>
      <c r="E62" s="132"/>
      <c r="F62" s="132"/>
      <c r="G62" s="132"/>
      <c r="H62" s="132"/>
      <c r="I62" s="132"/>
      <c r="J62" s="45">
        <f>J48</f>
        <v>570.89955722222226</v>
      </c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205</v>
      </c>
      <c r="C63" s="132" t="s">
        <v>206</v>
      </c>
      <c r="D63" s="132"/>
      <c r="E63" s="132"/>
      <c r="F63" s="132"/>
      <c r="G63" s="132"/>
      <c r="H63" s="132"/>
      <c r="I63" s="132"/>
      <c r="J63" s="45">
        <f>J57</f>
        <v>547.2586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61"/>
      <c r="B64" s="128" t="s">
        <v>207</v>
      </c>
      <c r="C64" s="128"/>
      <c r="D64" s="128"/>
      <c r="E64" s="128"/>
      <c r="F64" s="128"/>
      <c r="G64" s="128"/>
      <c r="H64" s="128"/>
      <c r="I64" s="128"/>
      <c r="J64" s="48">
        <f>SUM(J61:J63)</f>
        <v>1393.1201016666669</v>
      </c>
      <c r="K64" s="49"/>
      <c r="L64" s="63"/>
      <c r="M64" s="63"/>
      <c r="N64" s="63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</row>
    <row r="65" spans="1:26" ht="14.25" customHeight="1" x14ac:dyDescent="0.2">
      <c r="A65" s="63"/>
      <c r="B65" s="50"/>
      <c r="C65" s="50"/>
      <c r="D65" s="50"/>
      <c r="E65" s="50"/>
      <c r="F65" s="50"/>
      <c r="G65" s="50"/>
      <c r="H65" s="50"/>
      <c r="I65" s="50"/>
      <c r="J65" s="52"/>
      <c r="K65" s="49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</row>
    <row r="66" spans="1:26" ht="14.25" customHeight="1" x14ac:dyDescent="0.2">
      <c r="A66" s="32"/>
      <c r="B66" s="138"/>
      <c r="C66" s="138"/>
      <c r="D66" s="138"/>
      <c r="E66" s="138"/>
      <c r="F66" s="138"/>
      <c r="G66" s="138"/>
      <c r="H66" s="138"/>
      <c r="I66" s="138"/>
      <c r="J66" s="138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32"/>
      <c r="B67" s="131" t="s">
        <v>208</v>
      </c>
      <c r="C67" s="131"/>
      <c r="D67" s="131"/>
      <c r="E67" s="131"/>
      <c r="F67" s="131"/>
      <c r="G67" s="131"/>
      <c r="H67" s="131"/>
      <c r="I67" s="131"/>
      <c r="J67" s="131"/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4.25" customHeight="1" x14ac:dyDescent="0.2">
      <c r="A68" s="32"/>
      <c r="B68" s="44">
        <v>3</v>
      </c>
      <c r="C68" s="128" t="s">
        <v>209</v>
      </c>
      <c r="D68" s="128"/>
      <c r="E68" s="128"/>
      <c r="F68" s="128"/>
      <c r="G68" s="128"/>
      <c r="H68" s="128"/>
      <c r="I68" s="44" t="s">
        <v>162</v>
      </c>
      <c r="J68" s="44" t="s">
        <v>163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128" t="s">
        <v>173</v>
      </c>
      <c r="C69" s="128"/>
      <c r="D69" s="128"/>
      <c r="E69" s="128"/>
      <c r="F69" s="128"/>
      <c r="G69" s="128"/>
      <c r="H69" s="128"/>
      <c r="I69" s="128"/>
      <c r="J69" s="58">
        <f>J28</f>
        <v>1414.09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135</v>
      </c>
      <c r="C70" s="132" t="s">
        <v>210</v>
      </c>
      <c r="D70" s="132"/>
      <c r="E70" s="132"/>
      <c r="F70" s="132"/>
      <c r="G70" s="132"/>
      <c r="H70" s="132"/>
      <c r="I70" s="46">
        <f>((1/12)*0.05)</f>
        <v>4.1666666666666666E-3</v>
      </c>
      <c r="J70" s="45">
        <f>$J$69*I70</f>
        <v>5.8920416666666666</v>
      </c>
      <c r="K70" s="49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 t="s">
        <v>137</v>
      </c>
      <c r="C71" s="132" t="s">
        <v>211</v>
      </c>
      <c r="D71" s="132"/>
      <c r="E71" s="132"/>
      <c r="F71" s="132"/>
      <c r="G71" s="132"/>
      <c r="H71" s="132"/>
      <c r="I71" s="46">
        <f>I70*0.08</f>
        <v>3.3333333333333332E-4</v>
      </c>
      <c r="J71" s="45">
        <f>$J$69*I71</f>
        <v>0.4713633333333333</v>
      </c>
      <c r="K71" s="49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44" t="s">
        <v>140</v>
      </c>
      <c r="C72" s="132" t="s">
        <v>212</v>
      </c>
      <c r="D72" s="132"/>
      <c r="E72" s="132"/>
      <c r="F72" s="132"/>
      <c r="G72" s="132"/>
      <c r="H72" s="132"/>
      <c r="I72" s="46">
        <f>(5/30)/12</f>
        <v>1.3888888888888888E-2</v>
      </c>
      <c r="J72" s="45">
        <f>$J$69*I72</f>
        <v>19.640138888888888</v>
      </c>
      <c r="K72" s="67" t="s">
        <v>213</v>
      </c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143</v>
      </c>
      <c r="C73" s="132" t="s">
        <v>214</v>
      </c>
      <c r="D73" s="132"/>
      <c r="E73" s="132"/>
      <c r="F73" s="132"/>
      <c r="G73" s="132"/>
      <c r="H73" s="132"/>
      <c r="I73" s="46">
        <f>I72*I48</f>
        <v>4.6944444444444447E-3</v>
      </c>
      <c r="J73" s="45">
        <f>$J$69*I73</f>
        <v>6.638366944444444</v>
      </c>
      <c r="K73" s="68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"/>
      <c r="B74" s="44" t="s">
        <v>168</v>
      </c>
      <c r="C74" s="132" t="s">
        <v>215</v>
      </c>
      <c r="D74" s="132"/>
      <c r="E74" s="132"/>
      <c r="F74" s="132"/>
      <c r="G74" s="132"/>
      <c r="H74" s="132"/>
      <c r="I74" s="46">
        <f>(0.4*0.08)</f>
        <v>3.2000000000000001E-2</v>
      </c>
      <c r="J74" s="45">
        <f>$J$69*I74</f>
        <v>45.250879999999995</v>
      </c>
      <c r="K74" s="4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2"/>
      <c r="B75" s="128" t="s">
        <v>216</v>
      </c>
      <c r="C75" s="128"/>
      <c r="D75" s="128"/>
      <c r="E75" s="128"/>
      <c r="F75" s="128"/>
      <c r="G75" s="128"/>
      <c r="H75" s="128"/>
      <c r="I75" s="53">
        <f>SUM(I70:I74)</f>
        <v>5.5083333333333331E-2</v>
      </c>
      <c r="J75" s="48">
        <f>SUM(J70:J74)</f>
        <v>77.892790833333322</v>
      </c>
      <c r="K75" s="49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"/>
      <c r="B76" s="50"/>
      <c r="C76" s="50"/>
      <c r="D76" s="50"/>
      <c r="E76" s="50"/>
      <c r="F76" s="50"/>
      <c r="G76" s="50"/>
      <c r="H76" s="50"/>
      <c r="I76" s="59"/>
      <c r="J76" s="52"/>
      <c r="K76" s="4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61"/>
      <c r="B77" s="137"/>
      <c r="C77" s="137"/>
      <c r="D77" s="137"/>
      <c r="E77" s="137"/>
      <c r="F77" s="137"/>
      <c r="G77" s="137"/>
      <c r="H77" s="137"/>
      <c r="I77" s="137"/>
      <c r="J77" s="137"/>
      <c r="K77" s="63"/>
      <c r="L77" s="63"/>
      <c r="M77" s="63"/>
      <c r="N77" s="63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ht="14.25" customHeight="1" x14ac:dyDescent="0.2">
      <c r="A78" s="32"/>
      <c r="B78" s="131" t="s">
        <v>217</v>
      </c>
      <c r="C78" s="131"/>
      <c r="D78" s="131"/>
      <c r="E78" s="131"/>
      <c r="F78" s="131"/>
      <c r="G78" s="131"/>
      <c r="H78" s="131"/>
      <c r="I78" s="131"/>
      <c r="J78" s="131"/>
      <c r="K78" s="3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"/>
      <c r="B79" s="128" t="s">
        <v>218</v>
      </c>
      <c r="C79" s="128"/>
      <c r="D79" s="128"/>
      <c r="E79" s="128"/>
      <c r="F79" s="128"/>
      <c r="G79" s="128"/>
      <c r="H79" s="128"/>
      <c r="I79" s="44" t="s">
        <v>162</v>
      </c>
      <c r="J79" s="44" t="s">
        <v>163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2"/>
      <c r="B80" s="142" t="s">
        <v>173</v>
      </c>
      <c r="C80" s="142"/>
      <c r="D80" s="142"/>
      <c r="E80" s="142"/>
      <c r="F80" s="142"/>
      <c r="G80" s="142"/>
      <c r="H80" s="142"/>
      <c r="I80" s="142"/>
      <c r="J80" s="69">
        <f>J28</f>
        <v>1414.09</v>
      </c>
      <c r="K80" s="3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2"/>
      <c r="B81" s="44" t="s">
        <v>135</v>
      </c>
      <c r="C81" s="132" t="s">
        <v>219</v>
      </c>
      <c r="D81" s="132"/>
      <c r="E81" s="132"/>
      <c r="F81" s="132"/>
      <c r="G81" s="132"/>
      <c r="H81" s="132"/>
      <c r="I81" s="46">
        <f>I35/12</f>
        <v>9.2592592592592587E-3</v>
      </c>
      <c r="J81" s="45">
        <f t="shared" ref="J81:J86" si="1">$J$80*I81</f>
        <v>13.093425925925924</v>
      </c>
      <c r="K81" s="70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44" t="s">
        <v>137</v>
      </c>
      <c r="C82" s="132" t="s">
        <v>220</v>
      </c>
      <c r="D82" s="132"/>
      <c r="E82" s="132"/>
      <c r="F82" s="132"/>
      <c r="G82" s="132"/>
      <c r="H82" s="132"/>
      <c r="I82" s="46">
        <f>(5.96/30)*(1/12)</f>
        <v>1.6555555555555553E-2</v>
      </c>
      <c r="J82" s="45">
        <f t="shared" si="1"/>
        <v>23.41104555555555</v>
      </c>
      <c r="K82" s="70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32"/>
      <c r="B83" s="44" t="s">
        <v>140</v>
      </c>
      <c r="C83" s="132" t="s">
        <v>221</v>
      </c>
      <c r="D83" s="132"/>
      <c r="E83" s="132"/>
      <c r="F83" s="132"/>
      <c r="G83" s="132"/>
      <c r="H83" s="132"/>
      <c r="I83" s="46">
        <f>(5/30)/12*0.015</f>
        <v>2.0833333333333332E-4</v>
      </c>
      <c r="J83" s="45">
        <f t="shared" si="1"/>
        <v>0.29460208333333332</v>
      </c>
      <c r="K83" s="49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44" t="s">
        <v>143</v>
      </c>
      <c r="C84" s="134" t="s">
        <v>222</v>
      </c>
      <c r="D84" s="134"/>
      <c r="E84" s="134"/>
      <c r="F84" s="134"/>
      <c r="G84" s="134"/>
      <c r="H84" s="134"/>
      <c r="I84" s="46">
        <f>(15/30)/12*0.0078</f>
        <v>3.2499999999999999E-4</v>
      </c>
      <c r="J84" s="45">
        <f t="shared" si="1"/>
        <v>0.45957924999999994</v>
      </c>
      <c r="K84" s="49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4.25" customHeight="1" x14ac:dyDescent="0.2">
      <c r="A85" s="32"/>
      <c r="B85" s="44" t="s">
        <v>168</v>
      </c>
      <c r="C85" s="132" t="s">
        <v>223</v>
      </c>
      <c r="D85" s="132"/>
      <c r="E85" s="132"/>
      <c r="F85" s="132"/>
      <c r="G85" s="132"/>
      <c r="H85" s="132"/>
      <c r="I85" s="46">
        <f>(0.0144*0.1*0.4509*6/12)</f>
        <v>3.2464800000000003E-4</v>
      </c>
      <c r="J85" s="45">
        <f t="shared" si="1"/>
        <v>0.45908149032000001</v>
      </c>
      <c r="K85" s="49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184</v>
      </c>
      <c r="C86" s="135" t="s">
        <v>224</v>
      </c>
      <c r="D86" s="135"/>
      <c r="E86" s="135"/>
      <c r="F86" s="135"/>
      <c r="G86" s="135"/>
      <c r="H86" s="135"/>
      <c r="I86" s="46">
        <f>SUM(I81:I85)*I48</f>
        <v>9.0154050980740738E-3</v>
      </c>
      <c r="J86" s="45">
        <f t="shared" si="1"/>
        <v>12.748594195135567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4.25" customHeight="1" x14ac:dyDescent="0.2">
      <c r="A87" s="61"/>
      <c r="B87" s="128" t="s">
        <v>225</v>
      </c>
      <c r="C87" s="128"/>
      <c r="D87" s="128"/>
      <c r="E87" s="128"/>
      <c r="F87" s="128"/>
      <c r="G87" s="128"/>
      <c r="H87" s="128"/>
      <c r="I87" s="53">
        <f>SUM(I81:I86)</f>
        <v>3.5688201246222219E-2</v>
      </c>
      <c r="J87" s="48">
        <f>SUM(J81:J86)</f>
        <v>50.466328500270372</v>
      </c>
      <c r="K87" s="49"/>
      <c r="L87" s="63"/>
      <c r="M87" s="63"/>
      <c r="N87" s="63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ht="16.5" customHeight="1" x14ac:dyDescent="0.2">
      <c r="A88" s="32"/>
      <c r="B88" s="136"/>
      <c r="C88" s="136"/>
      <c r="D88" s="136"/>
      <c r="E88" s="136"/>
      <c r="F88" s="136"/>
      <c r="G88" s="136"/>
      <c r="H88" s="136"/>
      <c r="I88" s="136"/>
      <c r="J88" s="136"/>
      <c r="K88" s="3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128" t="s">
        <v>226</v>
      </c>
      <c r="C89" s="128"/>
      <c r="D89" s="128"/>
      <c r="E89" s="128"/>
      <c r="F89" s="128"/>
      <c r="G89" s="128"/>
      <c r="H89" s="128"/>
      <c r="I89" s="44" t="s">
        <v>162</v>
      </c>
      <c r="J89" s="44" t="s">
        <v>163</v>
      </c>
      <c r="K89" s="3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129" t="s">
        <v>173</v>
      </c>
      <c r="C90" s="129"/>
      <c r="D90" s="129"/>
      <c r="E90" s="129"/>
      <c r="F90" s="129"/>
      <c r="G90" s="129"/>
      <c r="H90" s="129"/>
      <c r="I90" s="129"/>
      <c r="J90" s="71">
        <f>J28</f>
        <v>1414.09</v>
      </c>
      <c r="K90" s="3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135</v>
      </c>
      <c r="C91" s="132" t="s">
        <v>227</v>
      </c>
      <c r="D91" s="132"/>
      <c r="E91" s="132"/>
      <c r="F91" s="132"/>
      <c r="G91" s="132"/>
      <c r="H91" s="132"/>
      <c r="I91" s="46"/>
      <c r="J91" s="45">
        <v>0</v>
      </c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128" t="s">
        <v>228</v>
      </c>
      <c r="C92" s="128"/>
      <c r="D92" s="128"/>
      <c r="E92" s="128"/>
      <c r="F92" s="128"/>
      <c r="G92" s="128"/>
      <c r="H92" s="128"/>
      <c r="I92" s="53"/>
      <c r="J92" s="48">
        <f>J91</f>
        <v>0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5" customHeight="1" x14ac:dyDescent="0.2">
      <c r="A93" s="32"/>
      <c r="B93" s="72"/>
      <c r="C93" s="72"/>
      <c r="D93" s="72"/>
      <c r="E93" s="72"/>
      <c r="F93" s="72"/>
      <c r="G93" s="72"/>
      <c r="H93" s="72"/>
      <c r="I93" s="72"/>
      <c r="J93" s="72"/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32"/>
      <c r="B94" s="131" t="s">
        <v>229</v>
      </c>
      <c r="C94" s="131"/>
      <c r="D94" s="131"/>
      <c r="E94" s="131"/>
      <c r="F94" s="131"/>
      <c r="G94" s="131"/>
      <c r="H94" s="131"/>
      <c r="I94" s="131"/>
      <c r="J94" s="131"/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128" t="s">
        <v>230</v>
      </c>
      <c r="C95" s="128"/>
      <c r="D95" s="128"/>
      <c r="E95" s="128"/>
      <c r="F95" s="128"/>
      <c r="G95" s="128"/>
      <c r="H95" s="128"/>
      <c r="I95" s="128"/>
      <c r="J95" s="44" t="s">
        <v>163</v>
      </c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44" t="s">
        <v>231</v>
      </c>
      <c r="C96" s="132" t="s">
        <v>220</v>
      </c>
      <c r="D96" s="132"/>
      <c r="E96" s="132"/>
      <c r="F96" s="132"/>
      <c r="G96" s="132"/>
      <c r="H96" s="132"/>
      <c r="I96" s="132"/>
      <c r="J96" s="45">
        <f>J87</f>
        <v>50.466328500270372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44" t="s">
        <v>232</v>
      </c>
      <c r="C97" s="132" t="s">
        <v>233</v>
      </c>
      <c r="D97" s="132"/>
      <c r="E97" s="132"/>
      <c r="F97" s="132"/>
      <c r="G97" s="132"/>
      <c r="H97" s="132"/>
      <c r="I97" s="132"/>
      <c r="J97" s="45">
        <f>J92</f>
        <v>0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4.25" customHeight="1" x14ac:dyDescent="0.2">
      <c r="A98" s="61"/>
      <c r="B98" s="128" t="s">
        <v>234</v>
      </c>
      <c r="C98" s="128"/>
      <c r="D98" s="128"/>
      <c r="E98" s="128"/>
      <c r="F98" s="128"/>
      <c r="G98" s="128"/>
      <c r="H98" s="128"/>
      <c r="I98" s="128"/>
      <c r="J98" s="48">
        <f>SUM(J96:J97)</f>
        <v>50.466328500270372</v>
      </c>
      <c r="K98" s="49"/>
      <c r="L98" s="63"/>
      <c r="M98" s="63"/>
      <c r="N98" s="63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ht="16.5" customHeight="1" x14ac:dyDescent="0.2">
      <c r="A99" s="32"/>
      <c r="B99" s="72"/>
      <c r="C99" s="72"/>
      <c r="D99" s="72"/>
      <c r="E99" s="72"/>
      <c r="F99" s="72"/>
      <c r="G99" s="72"/>
      <c r="H99" s="72"/>
      <c r="I99" s="72"/>
      <c r="J99" s="72"/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235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4.25" customHeight="1" x14ac:dyDescent="0.2">
      <c r="A102" s="32"/>
      <c r="B102" s="44">
        <v>5</v>
      </c>
      <c r="C102" s="128" t="s">
        <v>236</v>
      </c>
      <c r="D102" s="128"/>
      <c r="E102" s="128"/>
      <c r="F102" s="128"/>
      <c r="G102" s="128"/>
      <c r="H102" s="128"/>
      <c r="I102" s="44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4.25" customHeight="1" x14ac:dyDescent="0.2">
      <c r="A103" s="32"/>
      <c r="B103" s="44" t="s">
        <v>135</v>
      </c>
      <c r="C103" s="132" t="s">
        <v>237</v>
      </c>
      <c r="D103" s="132"/>
      <c r="E103" s="132"/>
      <c r="F103" s="132"/>
      <c r="G103" s="132"/>
      <c r="H103" s="132"/>
      <c r="I103" s="45"/>
      <c r="J103" s="45">
        <f>'Uniforme-EPI'!F138</f>
        <v>0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137</v>
      </c>
      <c r="C104" s="132" t="s">
        <v>238</v>
      </c>
      <c r="D104" s="132"/>
      <c r="E104" s="132"/>
      <c r="F104" s="132"/>
      <c r="G104" s="132"/>
      <c r="H104" s="132"/>
      <c r="I104" s="73"/>
      <c r="J104" s="45"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74" t="s">
        <v>140</v>
      </c>
      <c r="C105" s="132" t="s">
        <v>239</v>
      </c>
      <c r="D105" s="132"/>
      <c r="E105" s="132"/>
      <c r="F105" s="132"/>
      <c r="G105" s="132"/>
      <c r="H105" s="132"/>
      <c r="I105" s="75"/>
      <c r="J105" s="45">
        <f>'Uniforme-EPI'!F157</f>
        <v>0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74" t="s">
        <v>143</v>
      </c>
      <c r="C106" s="132" t="s">
        <v>240</v>
      </c>
      <c r="D106" s="132"/>
      <c r="E106" s="132"/>
      <c r="F106" s="132"/>
      <c r="G106" s="132"/>
      <c r="H106" s="132"/>
      <c r="I106" s="7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128" t="s">
        <v>241</v>
      </c>
      <c r="C107" s="128"/>
      <c r="D107" s="128"/>
      <c r="E107" s="128"/>
      <c r="F107" s="128"/>
      <c r="G107" s="128"/>
      <c r="H107" s="128"/>
      <c r="I107" s="76"/>
      <c r="J107" s="48">
        <f>SUM(J103:J106)</f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6.5" customHeight="1" x14ac:dyDescent="0.2">
      <c r="A108" s="32"/>
      <c r="B108" s="133"/>
      <c r="C108" s="133"/>
      <c r="D108" s="133"/>
      <c r="E108" s="133"/>
      <c r="F108" s="133"/>
      <c r="G108" s="133"/>
      <c r="H108" s="133"/>
      <c r="I108" s="133"/>
      <c r="J108" s="133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6.5" customHeight="1" x14ac:dyDescent="0.2">
      <c r="A109" s="32"/>
      <c r="B109" s="72"/>
      <c r="C109" s="72"/>
      <c r="D109" s="72"/>
      <c r="E109" s="72"/>
      <c r="F109" s="72"/>
      <c r="G109" s="72"/>
      <c r="H109" s="72"/>
      <c r="I109" s="72"/>
      <c r="J109" s="72"/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31" t="s">
        <v>242</v>
      </c>
      <c r="C110" s="131"/>
      <c r="D110" s="131"/>
      <c r="E110" s="131"/>
      <c r="F110" s="131"/>
      <c r="G110" s="131"/>
      <c r="H110" s="131"/>
      <c r="I110" s="131"/>
      <c r="J110" s="131"/>
      <c r="K110" s="49"/>
      <c r="L110" s="70"/>
      <c r="M110" s="70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>
        <v>6</v>
      </c>
      <c r="C111" s="128" t="s">
        <v>243</v>
      </c>
      <c r="D111" s="128"/>
      <c r="E111" s="128"/>
      <c r="F111" s="128"/>
      <c r="G111" s="128"/>
      <c r="H111" s="128"/>
      <c r="I111" s="44" t="s">
        <v>162</v>
      </c>
      <c r="J111" s="44" t="s">
        <v>163</v>
      </c>
      <c r="K111" s="49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44" t="s">
        <v>135</v>
      </c>
      <c r="C112" s="132" t="s">
        <v>244</v>
      </c>
      <c r="D112" s="132"/>
      <c r="E112" s="132"/>
      <c r="F112" s="132"/>
      <c r="G112" s="132"/>
      <c r="H112" s="132"/>
      <c r="I112" s="113">
        <v>0</v>
      </c>
      <c r="J112" s="45">
        <f>J129*I112</f>
        <v>0</v>
      </c>
      <c r="K112" s="77"/>
      <c r="L112" s="35"/>
      <c r="M112" s="35"/>
      <c r="N112" s="49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44" t="s">
        <v>137</v>
      </c>
      <c r="C113" s="132" t="s">
        <v>245</v>
      </c>
      <c r="D113" s="132"/>
      <c r="E113" s="132"/>
      <c r="F113" s="132"/>
      <c r="G113" s="132"/>
      <c r="H113" s="132"/>
      <c r="I113" s="113">
        <v>0</v>
      </c>
      <c r="J113" s="45">
        <f>(J129+J112)*I113</f>
        <v>0</v>
      </c>
      <c r="K113" s="77"/>
      <c r="L113" s="35"/>
      <c r="M113" s="35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 t="s">
        <v>140</v>
      </c>
      <c r="C114" s="128" t="s">
        <v>246</v>
      </c>
      <c r="D114" s="128"/>
      <c r="E114" s="128"/>
      <c r="F114" s="128"/>
      <c r="G114" s="128"/>
      <c r="H114" s="128"/>
      <c r="I114" s="46"/>
      <c r="J114" s="45"/>
      <c r="K114" s="35"/>
      <c r="L114" s="35"/>
      <c r="M114" s="35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4.25" customHeight="1" x14ac:dyDescent="0.2">
      <c r="A115" s="32"/>
      <c r="B115" s="44" t="s">
        <v>247</v>
      </c>
      <c r="C115" s="132" t="s">
        <v>248</v>
      </c>
      <c r="D115" s="132"/>
      <c r="E115" s="132"/>
      <c r="F115" s="132"/>
      <c r="G115" s="132"/>
      <c r="H115" s="132"/>
      <c r="I115" s="113">
        <v>0</v>
      </c>
      <c r="J115" s="45">
        <f>(($J$129+$J$112+$J$113)/(1-($I$115+$I$116+$I$117))*I115)</f>
        <v>0</v>
      </c>
      <c r="K115" s="77"/>
      <c r="L115" s="49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249</v>
      </c>
      <c r="C116" s="132" t="s">
        <v>250</v>
      </c>
      <c r="D116" s="132"/>
      <c r="E116" s="132"/>
      <c r="F116" s="132"/>
      <c r="G116" s="132"/>
      <c r="H116" s="132"/>
      <c r="I116" s="113">
        <v>0</v>
      </c>
      <c r="J116" s="45">
        <f>(($J$129+$J$112+$J$113)/(1-($I$115+$I$116+$I$117))*I116)</f>
        <v>0</v>
      </c>
      <c r="K116" s="49"/>
      <c r="L116" s="49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251</v>
      </c>
      <c r="C117" s="132" t="s">
        <v>252</v>
      </c>
      <c r="D117" s="132"/>
      <c r="E117" s="132"/>
      <c r="F117" s="132"/>
      <c r="G117" s="132"/>
      <c r="H117" s="132"/>
      <c r="I117" s="46">
        <v>0.03</v>
      </c>
      <c r="J117" s="45">
        <f>(($J$129+$J$112+$J$113)/(1-($I$115+$I$116+$I$117))*I117)</f>
        <v>90.790800649492894</v>
      </c>
      <c r="K117" s="49"/>
      <c r="L117" s="49"/>
      <c r="M117" s="3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143</v>
      </c>
      <c r="C118" s="132" t="s">
        <v>240</v>
      </c>
      <c r="D118" s="132"/>
      <c r="E118" s="132"/>
      <c r="F118" s="132"/>
      <c r="G118" s="132"/>
      <c r="H118" s="132"/>
      <c r="I118" s="46"/>
      <c r="J118" s="45"/>
      <c r="K118" s="49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128" t="s">
        <v>253</v>
      </c>
      <c r="C119" s="128"/>
      <c r="D119" s="128"/>
      <c r="E119" s="128"/>
      <c r="F119" s="128"/>
      <c r="G119" s="128"/>
      <c r="H119" s="128"/>
      <c r="I119" s="78">
        <f>SUM(I112:I118)</f>
        <v>0.03</v>
      </c>
      <c r="J119" s="48">
        <f>(SUM(J112:J118))</f>
        <v>90.790800649492894</v>
      </c>
      <c r="K119" s="49"/>
      <c r="L119" s="3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"/>
      <c r="B120" s="50"/>
      <c r="C120" s="50"/>
      <c r="D120" s="50"/>
      <c r="E120" s="50"/>
      <c r="F120" s="50"/>
      <c r="G120" s="50"/>
      <c r="H120" s="50"/>
      <c r="I120" s="79"/>
      <c r="J120" s="52"/>
      <c r="K120" s="4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50"/>
      <c r="C121" s="50"/>
      <c r="D121" s="50"/>
      <c r="E121" s="50"/>
      <c r="F121" s="50"/>
      <c r="G121" s="50"/>
      <c r="H121" s="50"/>
      <c r="I121" s="79"/>
      <c r="J121" s="52"/>
      <c r="K121" s="4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2"/>
      <c r="B122" s="131" t="s">
        <v>254</v>
      </c>
      <c r="C122" s="131"/>
      <c r="D122" s="131"/>
      <c r="E122" s="131"/>
      <c r="F122" s="131"/>
      <c r="G122" s="131"/>
      <c r="H122" s="131"/>
      <c r="I122" s="131"/>
      <c r="J122" s="131"/>
      <c r="K122" s="3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128" t="s">
        <v>255</v>
      </c>
      <c r="C123" s="128"/>
      <c r="D123" s="128"/>
      <c r="E123" s="128"/>
      <c r="F123" s="128"/>
      <c r="G123" s="128"/>
      <c r="H123" s="128"/>
      <c r="I123" s="128"/>
      <c r="J123" s="44" t="s">
        <v>163</v>
      </c>
      <c r="K123" s="3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135</v>
      </c>
      <c r="C124" s="132" t="str">
        <f>B21</f>
        <v>MÓDULO 1 - COMPOSIÇÃO DA REMUNERAÇÃO</v>
      </c>
      <c r="D124" s="132"/>
      <c r="E124" s="132"/>
      <c r="F124" s="132"/>
      <c r="G124" s="132"/>
      <c r="H124" s="132"/>
      <c r="I124" s="132"/>
      <c r="J124" s="45">
        <f>J28</f>
        <v>1414.09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44" t="s">
        <v>137</v>
      </c>
      <c r="C125" s="132" t="str">
        <f>B31</f>
        <v>MÓDULO 2 – ENCARGOS E BENEFÍCIOS ANUAIS, MENSAIS E DIÁRIOS</v>
      </c>
      <c r="D125" s="132"/>
      <c r="E125" s="132"/>
      <c r="F125" s="132"/>
      <c r="G125" s="132"/>
      <c r="H125" s="132"/>
      <c r="I125" s="132"/>
      <c r="J125" s="45">
        <f>J64</f>
        <v>1393.1201016666669</v>
      </c>
      <c r="K125" s="3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44" t="s">
        <v>140</v>
      </c>
      <c r="C126" s="132" t="str">
        <f>B67</f>
        <v>MÓDULO 3 – PROVISÃO PARA RESCISÃO</v>
      </c>
      <c r="D126" s="132"/>
      <c r="E126" s="132"/>
      <c r="F126" s="132"/>
      <c r="G126" s="132"/>
      <c r="H126" s="132"/>
      <c r="I126" s="132"/>
      <c r="J126" s="45">
        <f>J75</f>
        <v>77.892790833333322</v>
      </c>
      <c r="K126" s="3"/>
      <c r="L126" s="49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143</v>
      </c>
      <c r="C127" s="132" t="str">
        <f>B78</f>
        <v>MÓDULO 4 – CUSTO DE REPOSIÇÃO DO PROFISSIONAL AUSENTE</v>
      </c>
      <c r="D127" s="132"/>
      <c r="E127" s="132"/>
      <c r="F127" s="132"/>
      <c r="G127" s="132"/>
      <c r="H127" s="132"/>
      <c r="I127" s="132"/>
      <c r="J127" s="45">
        <f>J98</f>
        <v>50.466328500270372</v>
      </c>
      <c r="K127" s="3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44" t="s">
        <v>168</v>
      </c>
      <c r="C128" s="132" t="str">
        <f>B101</f>
        <v>MÓDULO 5 – INSUMOS DIVERSOS</v>
      </c>
      <c r="D128" s="132"/>
      <c r="E128" s="132"/>
      <c r="F128" s="132"/>
      <c r="G128" s="132"/>
      <c r="H128" s="132"/>
      <c r="I128" s="132"/>
      <c r="J128" s="45">
        <f>J107</f>
        <v>0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/>
      <c r="C129" s="128" t="s">
        <v>256</v>
      </c>
      <c r="D129" s="128"/>
      <c r="E129" s="128"/>
      <c r="F129" s="128"/>
      <c r="G129" s="128"/>
      <c r="H129" s="128"/>
      <c r="I129" s="128"/>
      <c r="J129" s="48">
        <f>(SUM(J124:J128))</f>
        <v>2935.5692210002703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44" t="s">
        <v>184</v>
      </c>
      <c r="C130" s="132" t="str">
        <f>B110</f>
        <v>MÓDULO 6 – CUSTOS INDIRETOS, TRIBUTOS E LUCRO</v>
      </c>
      <c r="D130" s="132"/>
      <c r="E130" s="132"/>
      <c r="F130" s="132"/>
      <c r="G130" s="132"/>
      <c r="H130" s="132"/>
      <c r="I130" s="132"/>
      <c r="J130" s="45">
        <f>J119</f>
        <v>90.790800649492894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128" t="s">
        <v>257</v>
      </c>
      <c r="C131" s="128"/>
      <c r="D131" s="128"/>
      <c r="E131" s="128"/>
      <c r="F131" s="128"/>
      <c r="G131" s="128"/>
      <c r="H131" s="128"/>
      <c r="I131" s="128"/>
      <c r="J131" s="48">
        <f>(SUM(J129:J130))</f>
        <v>3026.3600216497634</v>
      </c>
      <c r="K131" s="3"/>
      <c r="L131" s="3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9" t="s">
        <v>258</v>
      </c>
      <c r="D132" s="129"/>
      <c r="E132" s="129"/>
      <c r="F132" s="129"/>
      <c r="G132" s="129"/>
      <c r="H132" s="129"/>
      <c r="I132" s="44">
        <f>F10</f>
        <v>14</v>
      </c>
      <c r="J132" s="48">
        <f>J131*I132</f>
        <v>42369.040303096685</v>
      </c>
      <c r="K132" s="3"/>
      <c r="L132" s="3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35"/>
      <c r="C133" s="35"/>
      <c r="D133" s="35"/>
      <c r="E133" s="35"/>
      <c r="F133" s="35"/>
      <c r="G133" s="35"/>
      <c r="H133" s="35"/>
      <c r="I133" s="35"/>
      <c r="J133" s="80" t="s">
        <v>259</v>
      </c>
      <c r="K133" s="49"/>
      <c r="L133" s="49"/>
      <c r="M133" s="49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5"/>
      <c r="C134" s="35"/>
      <c r="D134" s="35"/>
      <c r="E134" s="35"/>
      <c r="F134" s="35"/>
      <c r="G134" s="35"/>
      <c r="H134" s="35"/>
      <c r="I134" s="50"/>
      <c r="J134" s="51">
        <f>J131/J28</f>
        <v>2.1401466820709882</v>
      </c>
      <c r="K134" s="49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51" customHeight="1" x14ac:dyDescent="0.2">
      <c r="A135" s="32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3"/>
      <c r="M135" s="49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3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4.25" customHeight="1" x14ac:dyDescent="0.2">
      <c r="A137" s="32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3"/>
      <c r="M140" s="3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4.25" customHeight="1" x14ac:dyDescent="0.2">
      <c r="A141" s="32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4.25" customHeight="1" x14ac:dyDescent="0.2">
      <c r="A142" s="32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3"/>
      <c r="M142" s="3"/>
      <c r="N142" s="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4.25" customHeight="1" x14ac:dyDescent="0.2">
      <c r="A143" s="32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3"/>
      <c r="M143" s="3"/>
      <c r="N143" s="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4.25" customHeight="1" x14ac:dyDescent="0.2">
      <c r="A144" s="32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3"/>
      <c r="M144" s="3"/>
      <c r="N144" s="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4.25" customHeight="1" x14ac:dyDescent="0.2">
      <c r="A145" s="32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3"/>
      <c r="M145" s="3"/>
      <c r="N145" s="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4.25" customHeight="1" x14ac:dyDescent="0.2">
      <c r="A146" s="32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3"/>
      <c r="M146" s="3"/>
      <c r="N146" s="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4.25" customHeight="1" x14ac:dyDescent="0.2">
      <c r="A147" s="32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3"/>
      <c r="M147" s="3"/>
      <c r="N147" s="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4.25" customHeight="1" x14ac:dyDescent="0.2">
      <c r="A148" s="32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3"/>
      <c r="M148" s="3"/>
      <c r="N148" s="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4.25" customHeight="1" x14ac:dyDescent="0.2">
      <c r="A149" s="32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4.25" customHeight="1" x14ac:dyDescent="0.2">
      <c r="A150" s="32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4.25" customHeight="1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4.25" customHeight="1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4.25" customHeight="1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4.25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4.25" customHeight="1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4.25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4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4.25" customHeight="1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4.25" customHeight="1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4.25" customHeight="1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4.25" customHeight="1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4.25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4.25" customHeight="1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4.25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4.25" customHeight="1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4.25" customHeight="1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4.25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4.25" customHeight="1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4.25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4.25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4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4.25" customHeight="1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4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4.25" customHeight="1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4.25" customHeight="1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4.25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4.25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4.25" customHeight="1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4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4.25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4.25" customHeight="1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4.25" customHeight="1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4.25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4.25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4.25" customHeight="1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4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4.25" customHeight="1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4.25" customHeight="1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4.25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4.25" customHeight="1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4.25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4.25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4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4.25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4.2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4.25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4.2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4.25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4.25" customHeight="1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4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4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4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4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4.2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4.25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4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4.25" customHeight="1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4.25" customHeight="1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4.25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4.2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4.25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4.25" customHeight="1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4.25" customHeight="1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4.25" customHeight="1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4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4.25" customHeight="1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4.25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4.25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4.25" customHeight="1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4.25" customHeight="1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4.25" customHeight="1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4.2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4.25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4.25" customHeight="1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4.2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4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4.25" customHeight="1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4.25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4.2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4.25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4.2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4.25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4.2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4.2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4.25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4.2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4.25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4.25" customHeight="1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4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4.25" customHeight="1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4.25" customHeight="1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4.25" customHeight="1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4.25" customHeight="1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4.25" customHeight="1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4.25" customHeight="1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4.2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4.25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4.25" customHeight="1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4.25" customHeight="1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4.25" customHeight="1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4.25" customHeight="1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4.25" customHeight="1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4.25" customHeight="1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4.25" customHeight="1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4.25" customHeight="1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4.25" customHeight="1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4.2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4.25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4.25" customHeight="1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4.25" customHeight="1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4.25" customHeight="1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4.25" customHeight="1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4.2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3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3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3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3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2.7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2.7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2.7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2.7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2.7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2.7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2.7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2.7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2.7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sheetProtection password="C59B" sheet="1" objects="1" scenarios="1"/>
  <mergeCells count="122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B28:I28"/>
    <mergeCell ref="B31:J31"/>
    <mergeCell ref="B32:H32"/>
    <mergeCell ref="B33:I33"/>
    <mergeCell ref="C34:H34"/>
    <mergeCell ref="C35:H35"/>
    <mergeCell ref="B36:H36"/>
    <mergeCell ref="B38:H38"/>
    <mergeCell ref="B39:I39"/>
    <mergeCell ref="C40:H40"/>
    <mergeCell ref="C41:H41"/>
    <mergeCell ref="C42:H42"/>
    <mergeCell ref="C43:H43"/>
    <mergeCell ref="C44:H44"/>
    <mergeCell ref="C45:H45"/>
    <mergeCell ref="C46:H46"/>
    <mergeCell ref="C47:H47"/>
    <mergeCell ref="B48:H48"/>
    <mergeCell ref="B50:H50"/>
    <mergeCell ref="C51:H51"/>
    <mergeCell ref="C52:H52"/>
    <mergeCell ref="C53:H53"/>
    <mergeCell ref="C54:H54"/>
    <mergeCell ref="C55:H55"/>
    <mergeCell ref="C56:H56"/>
    <mergeCell ref="B57:I57"/>
    <mergeCell ref="B59:J59"/>
    <mergeCell ref="B60:I60"/>
    <mergeCell ref="C61:I61"/>
    <mergeCell ref="C62:I62"/>
    <mergeCell ref="C63:I63"/>
    <mergeCell ref="B64:I64"/>
    <mergeCell ref="B66:J66"/>
    <mergeCell ref="B67:J67"/>
    <mergeCell ref="C68:H68"/>
    <mergeCell ref="B69:I69"/>
    <mergeCell ref="C70:H70"/>
    <mergeCell ref="C71:H71"/>
    <mergeCell ref="C72:H72"/>
    <mergeCell ref="C73:H73"/>
    <mergeCell ref="C74:H74"/>
    <mergeCell ref="B75:H75"/>
    <mergeCell ref="B77:J77"/>
    <mergeCell ref="B78:J78"/>
    <mergeCell ref="B79:H79"/>
    <mergeCell ref="B80:I80"/>
    <mergeCell ref="C81:H81"/>
    <mergeCell ref="C82:H82"/>
    <mergeCell ref="C83:H83"/>
    <mergeCell ref="C84:H84"/>
    <mergeCell ref="C85:H85"/>
    <mergeCell ref="C86:H86"/>
    <mergeCell ref="B87:H87"/>
    <mergeCell ref="B88:J88"/>
    <mergeCell ref="B89:H89"/>
    <mergeCell ref="B90:I90"/>
    <mergeCell ref="C91:H91"/>
    <mergeCell ref="B92:H92"/>
    <mergeCell ref="B94:J94"/>
    <mergeCell ref="B95:I95"/>
    <mergeCell ref="C96:I96"/>
    <mergeCell ref="C97:I97"/>
    <mergeCell ref="B98:I98"/>
    <mergeCell ref="B101:J101"/>
    <mergeCell ref="C102:H102"/>
    <mergeCell ref="C103:H103"/>
    <mergeCell ref="C104:H104"/>
    <mergeCell ref="C105:H105"/>
    <mergeCell ref="C106:H106"/>
    <mergeCell ref="B107:H107"/>
    <mergeCell ref="B108:J108"/>
    <mergeCell ref="B110:J110"/>
    <mergeCell ref="C111:H111"/>
    <mergeCell ref="C112:H112"/>
    <mergeCell ref="C113:H113"/>
    <mergeCell ref="C114:H114"/>
    <mergeCell ref="C115:H115"/>
    <mergeCell ref="C116:H116"/>
    <mergeCell ref="C117:H117"/>
    <mergeCell ref="C118:H118"/>
    <mergeCell ref="B119:H119"/>
    <mergeCell ref="B131:I131"/>
    <mergeCell ref="C132:H132"/>
    <mergeCell ref="B135:K150"/>
    <mergeCell ref="B122:J122"/>
    <mergeCell ref="B123:I123"/>
    <mergeCell ref="C124:I124"/>
    <mergeCell ref="C125:I125"/>
    <mergeCell ref="C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37"/>
  <sheetViews>
    <sheetView topLeftCell="A106" workbookViewId="0">
      <selection activeCell="K125" sqref="K125"/>
    </sheetView>
  </sheetViews>
  <sheetFormatPr defaultRowHeight="12.75" x14ac:dyDescent="0.2"/>
  <cols>
    <col min="1" max="1" width="4.7109375" customWidth="1"/>
    <col min="2" max="9" width="11.42578125" customWidth="1"/>
    <col min="10" max="10" width="20.42578125" customWidth="1"/>
    <col min="11" max="11" width="26" customWidth="1"/>
    <col min="12" max="26" width="11.4257812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tr">
        <f>Capineiro!J5</f>
        <v>2020/2020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278</v>
      </c>
      <c r="C10" s="139"/>
      <c r="D10" s="132" t="s">
        <v>3</v>
      </c>
      <c r="E10" s="132"/>
      <c r="F10" s="139">
        <v>14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Capineiro – Hora Extra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276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Capineiro!J15</f>
        <v>1194.0899999999999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">
        <v>277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Capineiro!J17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Capineiro!J18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 t="s">
        <v>265</v>
      </c>
      <c r="D29" s="132"/>
      <c r="E29" s="132"/>
      <c r="F29" s="132"/>
      <c r="G29" s="132"/>
      <c r="H29" s="132"/>
      <c r="I29" s="46"/>
      <c r="J29" s="45">
        <f>((J15/220)*1.5)</f>
        <v>8.1415227272727275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 t="s">
        <v>266</v>
      </c>
      <c r="D30" s="132"/>
      <c r="E30" s="132"/>
      <c r="F30" s="132"/>
      <c r="G30" s="132"/>
      <c r="H30" s="132"/>
      <c r="I30" s="46"/>
      <c r="J30" s="45">
        <f>(J29/6)</f>
        <v>1.3569204545454545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128" t="s">
        <v>170</v>
      </c>
      <c r="C31" s="128"/>
      <c r="D31" s="128"/>
      <c r="E31" s="128"/>
      <c r="F31" s="128"/>
      <c r="G31" s="128"/>
      <c r="H31" s="128"/>
      <c r="I31" s="128"/>
      <c r="J31" s="48">
        <f>SUM(J23:J30)</f>
        <v>9.4984431818181818</v>
      </c>
      <c r="K31" s="49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4.25" customHeight="1" x14ac:dyDescent="0.2">
      <c r="A32" s="32"/>
      <c r="B32" s="50"/>
      <c r="C32" s="50"/>
      <c r="D32" s="50"/>
      <c r="E32" s="50"/>
      <c r="F32" s="50"/>
      <c r="G32" s="50"/>
      <c r="H32" s="50"/>
      <c r="I32" s="50"/>
      <c r="J32" s="51"/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4.25" customHeight="1" x14ac:dyDescent="0.2">
      <c r="A33" s="32"/>
      <c r="B33" s="50"/>
      <c r="C33" s="50"/>
      <c r="D33" s="50"/>
      <c r="E33" s="50"/>
      <c r="F33" s="50"/>
      <c r="G33" s="50"/>
      <c r="H33" s="50"/>
      <c r="I33" s="50"/>
      <c r="J33" s="51"/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131" t="s">
        <v>171</v>
      </c>
      <c r="C34" s="131"/>
      <c r="D34" s="131"/>
      <c r="E34" s="131"/>
      <c r="F34" s="131"/>
      <c r="G34" s="131"/>
      <c r="H34" s="131"/>
      <c r="I34" s="131"/>
      <c r="J34" s="131"/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172</v>
      </c>
      <c r="C35" s="128"/>
      <c r="D35" s="128"/>
      <c r="E35" s="128"/>
      <c r="F35" s="128"/>
      <c r="G35" s="128"/>
      <c r="H35" s="128"/>
      <c r="I35" s="44" t="s">
        <v>162</v>
      </c>
      <c r="J35" s="44" t="s">
        <v>163</v>
      </c>
      <c r="K35" s="3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128" t="s">
        <v>173</v>
      </c>
      <c r="C36" s="128"/>
      <c r="D36" s="128"/>
      <c r="E36" s="128"/>
      <c r="F36" s="128"/>
      <c r="G36" s="128"/>
      <c r="H36" s="128"/>
      <c r="I36" s="128"/>
      <c r="J36" s="52">
        <f>J31</f>
        <v>9.4984431818181818</v>
      </c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44" t="s">
        <v>135</v>
      </c>
      <c r="C37" s="132" t="s">
        <v>174</v>
      </c>
      <c r="D37" s="132"/>
      <c r="E37" s="132"/>
      <c r="F37" s="132"/>
      <c r="G37" s="132"/>
      <c r="H37" s="132"/>
      <c r="I37" s="46">
        <f>1/12</f>
        <v>8.3333333333333329E-2</v>
      </c>
      <c r="J37" s="45">
        <f>$J$36*I37</f>
        <v>0.79153693181818174</v>
      </c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44" t="s">
        <v>137</v>
      </c>
      <c r="C38" s="132" t="s">
        <v>175</v>
      </c>
      <c r="D38" s="132"/>
      <c r="E38" s="132"/>
      <c r="F38" s="132"/>
      <c r="G38" s="132"/>
      <c r="H38" s="132"/>
      <c r="I38" s="46">
        <f>((1/12)+(1/12)/3)</f>
        <v>0.1111111111111111</v>
      </c>
      <c r="J38" s="45">
        <f>$J$36*I38</f>
        <v>1.0553825757575757</v>
      </c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4.25" customHeight="1" x14ac:dyDescent="0.2">
      <c r="A39" s="32"/>
      <c r="B39" s="128" t="s">
        <v>176</v>
      </c>
      <c r="C39" s="128"/>
      <c r="D39" s="128"/>
      <c r="E39" s="128"/>
      <c r="F39" s="128"/>
      <c r="G39" s="128"/>
      <c r="H39" s="128"/>
      <c r="I39" s="53">
        <f>I37+I38</f>
        <v>0.19444444444444442</v>
      </c>
      <c r="J39" s="48">
        <f>SUM(J37:J38)</f>
        <v>1.8469195075757574</v>
      </c>
      <c r="K39" s="49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4.25" customHeight="1" x14ac:dyDescent="0.2">
      <c r="A40" s="32"/>
      <c r="B40" s="54"/>
      <c r="C40" s="55"/>
      <c r="D40" s="55"/>
      <c r="E40" s="55"/>
      <c r="F40" s="55"/>
      <c r="G40" s="55"/>
      <c r="H40" s="55"/>
      <c r="I40" s="56"/>
      <c r="J40" s="57"/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4.25" customHeight="1" x14ac:dyDescent="0.2">
      <c r="A41" s="32"/>
      <c r="B41" s="128" t="s">
        <v>177</v>
      </c>
      <c r="C41" s="128"/>
      <c r="D41" s="128"/>
      <c r="E41" s="128"/>
      <c r="F41" s="128"/>
      <c r="G41" s="128"/>
      <c r="H41" s="128"/>
      <c r="I41" s="44" t="s">
        <v>162</v>
      </c>
      <c r="J41" s="44" t="s">
        <v>163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4.25" customHeight="1" x14ac:dyDescent="0.2">
      <c r="A42" s="32"/>
      <c r="B42" s="128" t="s">
        <v>178</v>
      </c>
      <c r="C42" s="128"/>
      <c r="D42" s="128"/>
      <c r="E42" s="128"/>
      <c r="F42" s="128"/>
      <c r="G42" s="128"/>
      <c r="H42" s="128"/>
      <c r="I42" s="128"/>
      <c r="J42" s="58">
        <f>J31+J39</f>
        <v>11.345362689393939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44" t="s">
        <v>135</v>
      </c>
      <c r="C43" s="132" t="s">
        <v>179</v>
      </c>
      <c r="D43" s="132"/>
      <c r="E43" s="132"/>
      <c r="F43" s="132"/>
      <c r="G43" s="132"/>
      <c r="H43" s="132"/>
      <c r="I43" s="46">
        <v>0.2</v>
      </c>
      <c r="J43" s="45">
        <f t="shared" ref="J43:J50" si="0">$J$42*I43</f>
        <v>2.2690725378787877</v>
      </c>
      <c r="K43" s="3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44" t="s">
        <v>137</v>
      </c>
      <c r="C44" s="132" t="s">
        <v>180</v>
      </c>
      <c r="D44" s="132"/>
      <c r="E44" s="132"/>
      <c r="F44" s="132"/>
      <c r="G44" s="132"/>
      <c r="H44" s="132"/>
      <c r="I44" s="46">
        <v>2.5000000000000001E-2</v>
      </c>
      <c r="J44" s="45">
        <f t="shared" si="0"/>
        <v>0.28363406723484846</v>
      </c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44" t="s">
        <v>140</v>
      </c>
      <c r="C45" s="132" t="s">
        <v>181</v>
      </c>
      <c r="D45" s="132"/>
      <c r="E45" s="132"/>
      <c r="F45" s="132"/>
      <c r="G45" s="132"/>
      <c r="H45" s="132"/>
      <c r="I45" s="113">
        <v>0</v>
      </c>
      <c r="J45" s="45">
        <f t="shared" si="0"/>
        <v>0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44" t="s">
        <v>143</v>
      </c>
      <c r="C46" s="132" t="s">
        <v>182</v>
      </c>
      <c r="D46" s="132"/>
      <c r="E46" s="132"/>
      <c r="F46" s="132"/>
      <c r="G46" s="132"/>
      <c r="H46" s="132"/>
      <c r="I46" s="46">
        <v>1.4999999999999999E-2</v>
      </c>
      <c r="J46" s="45">
        <f t="shared" si="0"/>
        <v>0.17018044034090907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168</v>
      </c>
      <c r="C47" s="132" t="s">
        <v>183</v>
      </c>
      <c r="D47" s="132"/>
      <c r="E47" s="132"/>
      <c r="F47" s="132"/>
      <c r="G47" s="132"/>
      <c r="H47" s="132"/>
      <c r="I47" s="46">
        <v>0.01</v>
      </c>
      <c r="J47" s="45">
        <f t="shared" si="0"/>
        <v>0.1134536268939394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4.25" customHeight="1" x14ac:dyDescent="0.2">
      <c r="A48" s="32"/>
      <c r="B48" s="44" t="s">
        <v>184</v>
      </c>
      <c r="C48" s="132" t="s">
        <v>185</v>
      </c>
      <c r="D48" s="132"/>
      <c r="E48" s="132"/>
      <c r="F48" s="132"/>
      <c r="G48" s="132"/>
      <c r="H48" s="132"/>
      <c r="I48" s="46">
        <v>6.0000000000000001E-3</v>
      </c>
      <c r="J48" s="45">
        <f t="shared" si="0"/>
        <v>6.8072176136363641E-2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186</v>
      </c>
      <c r="C49" s="132" t="s">
        <v>187</v>
      </c>
      <c r="D49" s="132"/>
      <c r="E49" s="132"/>
      <c r="F49" s="132"/>
      <c r="G49" s="132"/>
      <c r="H49" s="132"/>
      <c r="I49" s="46">
        <v>2E-3</v>
      </c>
      <c r="J49" s="45">
        <f t="shared" si="0"/>
        <v>2.2690725378787878E-2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4.25" customHeight="1" x14ac:dyDescent="0.2">
      <c r="A50" s="32"/>
      <c r="B50" s="44" t="s">
        <v>188</v>
      </c>
      <c r="C50" s="132" t="s">
        <v>189</v>
      </c>
      <c r="D50" s="132"/>
      <c r="E50" s="132"/>
      <c r="F50" s="132"/>
      <c r="G50" s="132"/>
      <c r="H50" s="132"/>
      <c r="I50" s="46">
        <v>0.08</v>
      </c>
      <c r="J50" s="45">
        <f t="shared" si="0"/>
        <v>0.90762901515151517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128" t="s">
        <v>190</v>
      </c>
      <c r="C51" s="128"/>
      <c r="D51" s="128"/>
      <c r="E51" s="128"/>
      <c r="F51" s="128"/>
      <c r="G51" s="128"/>
      <c r="H51" s="128"/>
      <c r="I51" s="53">
        <f>SUM(I43:I50)</f>
        <v>0.33800000000000002</v>
      </c>
      <c r="J51" s="48">
        <f>SUM(J43:J50)</f>
        <v>3.8347325890151511</v>
      </c>
      <c r="K51" s="49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2"/>
      <c r="C52" s="50"/>
      <c r="D52" s="50"/>
      <c r="E52" s="50"/>
      <c r="F52" s="50"/>
      <c r="G52" s="50"/>
      <c r="H52" s="50"/>
      <c r="I52" s="59"/>
      <c r="J52" s="60"/>
      <c r="K52" s="49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/>
      <c r="B53" s="128" t="s">
        <v>191</v>
      </c>
      <c r="C53" s="128"/>
      <c r="D53" s="128"/>
      <c r="E53" s="128"/>
      <c r="F53" s="128"/>
      <c r="G53" s="128"/>
      <c r="H53" s="128"/>
      <c r="I53" s="53"/>
      <c r="J53" s="44" t="s">
        <v>163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61"/>
      <c r="B54" s="44" t="s">
        <v>135</v>
      </c>
      <c r="C54" s="132" t="s">
        <v>192</v>
      </c>
      <c r="D54" s="132"/>
      <c r="E54" s="132"/>
      <c r="F54" s="132"/>
      <c r="G54" s="132"/>
      <c r="H54" s="132"/>
      <c r="I54" s="62"/>
      <c r="J54" s="45">
        <v>0</v>
      </c>
      <c r="K54" s="63"/>
      <c r="L54" s="63"/>
      <c r="M54" s="63"/>
      <c r="N54" s="63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</row>
    <row r="55" spans="1:26" ht="14.25" customHeight="1" x14ac:dyDescent="0.2">
      <c r="A55" s="32"/>
      <c r="B55" s="44" t="s">
        <v>137</v>
      </c>
      <c r="C55" s="132" t="s">
        <v>193</v>
      </c>
      <c r="D55" s="132"/>
      <c r="E55" s="132"/>
      <c r="F55" s="132"/>
      <c r="G55" s="132"/>
      <c r="H55" s="132"/>
      <c r="I55" s="45"/>
      <c r="J55" s="45">
        <v>0</v>
      </c>
      <c r="K55" s="3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44" t="s">
        <v>140</v>
      </c>
      <c r="C56" s="132" t="s">
        <v>194</v>
      </c>
      <c r="D56" s="132"/>
      <c r="E56" s="132"/>
      <c r="F56" s="132"/>
      <c r="G56" s="132"/>
      <c r="H56" s="132"/>
      <c r="I56" s="45"/>
      <c r="J56" s="45">
        <v>0</v>
      </c>
      <c r="K56" s="3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4.25" customHeight="1" x14ac:dyDescent="0.2">
      <c r="A57" s="32"/>
      <c r="B57" s="44" t="s">
        <v>143</v>
      </c>
      <c r="C57" s="132" t="s">
        <v>195</v>
      </c>
      <c r="D57" s="132"/>
      <c r="E57" s="132"/>
      <c r="F57" s="132"/>
      <c r="G57" s="132"/>
      <c r="H57" s="132"/>
      <c r="I57" s="84"/>
      <c r="J57" s="84">
        <v>0</v>
      </c>
      <c r="K57" s="64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4.25" customHeight="1" x14ac:dyDescent="0.2">
      <c r="A58" s="32"/>
      <c r="B58" s="44" t="s">
        <v>168</v>
      </c>
      <c r="C58" s="132" t="s">
        <v>196</v>
      </c>
      <c r="D58" s="132"/>
      <c r="E58" s="132"/>
      <c r="F58" s="132"/>
      <c r="G58" s="132"/>
      <c r="H58" s="132"/>
      <c r="I58" s="84">
        <v>0</v>
      </c>
      <c r="J58" s="84">
        <v>0</v>
      </c>
      <c r="K58" s="83"/>
      <c r="L58" s="3"/>
      <c r="M58" s="3"/>
      <c r="N58" s="3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4.25" customHeight="1" x14ac:dyDescent="0.2">
      <c r="A59" s="32"/>
      <c r="B59" s="44" t="s">
        <v>184</v>
      </c>
      <c r="C59" s="132" t="s">
        <v>197</v>
      </c>
      <c r="D59" s="132"/>
      <c r="E59" s="132"/>
      <c r="F59" s="132"/>
      <c r="G59" s="132"/>
      <c r="H59" s="132"/>
      <c r="I59" s="84">
        <v>0</v>
      </c>
      <c r="J59" s="84">
        <v>0</v>
      </c>
      <c r="K59" s="65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128" t="s">
        <v>198</v>
      </c>
      <c r="C60" s="128"/>
      <c r="D60" s="128"/>
      <c r="E60" s="128"/>
      <c r="F60" s="128"/>
      <c r="G60" s="128"/>
      <c r="H60" s="128"/>
      <c r="I60" s="128"/>
      <c r="J60" s="48">
        <f>SUM(J54:J59)</f>
        <v>0</v>
      </c>
      <c r="K60" s="49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2"/>
      <c r="C61" s="50"/>
      <c r="D61" s="50"/>
      <c r="E61" s="50"/>
      <c r="F61" s="50"/>
      <c r="G61" s="50"/>
      <c r="H61" s="50"/>
      <c r="I61" s="59"/>
      <c r="J61" s="60"/>
      <c r="K61" s="3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131" t="s">
        <v>199</v>
      </c>
      <c r="C62" s="131"/>
      <c r="D62" s="131"/>
      <c r="E62" s="131"/>
      <c r="F62" s="131"/>
      <c r="G62" s="131"/>
      <c r="H62" s="131"/>
      <c r="I62" s="131"/>
      <c r="J62" s="131"/>
      <c r="K62" s="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128" t="s">
        <v>200</v>
      </c>
      <c r="C63" s="128"/>
      <c r="D63" s="128"/>
      <c r="E63" s="128"/>
      <c r="F63" s="128"/>
      <c r="G63" s="128"/>
      <c r="H63" s="128"/>
      <c r="I63" s="128"/>
      <c r="J63" s="44" t="s">
        <v>163</v>
      </c>
      <c r="K63" s="3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/>
      <c r="B64" s="44" t="s">
        <v>201</v>
      </c>
      <c r="C64" s="132" t="s">
        <v>202</v>
      </c>
      <c r="D64" s="132"/>
      <c r="E64" s="132"/>
      <c r="F64" s="132"/>
      <c r="G64" s="132"/>
      <c r="H64" s="132"/>
      <c r="I64" s="132"/>
      <c r="J64" s="45">
        <f>J39</f>
        <v>1.8469195075757574</v>
      </c>
      <c r="K64" s="3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44" t="s">
        <v>203</v>
      </c>
      <c r="C65" s="132" t="s">
        <v>204</v>
      </c>
      <c r="D65" s="132"/>
      <c r="E65" s="132"/>
      <c r="F65" s="132"/>
      <c r="G65" s="132"/>
      <c r="H65" s="132"/>
      <c r="I65" s="132"/>
      <c r="J65" s="45">
        <f>J51</f>
        <v>3.8347325890151511</v>
      </c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44" t="s">
        <v>205</v>
      </c>
      <c r="C66" s="132" t="s">
        <v>206</v>
      </c>
      <c r="D66" s="132"/>
      <c r="E66" s="132"/>
      <c r="F66" s="132"/>
      <c r="G66" s="132"/>
      <c r="H66" s="132"/>
      <c r="I66" s="132"/>
      <c r="J66" s="45">
        <f>J60</f>
        <v>0</v>
      </c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4.25" customHeight="1" x14ac:dyDescent="0.2">
      <c r="A67" s="61"/>
      <c r="B67" s="128" t="s">
        <v>207</v>
      </c>
      <c r="C67" s="128"/>
      <c r="D67" s="128"/>
      <c r="E67" s="128"/>
      <c r="F67" s="128"/>
      <c r="G67" s="128"/>
      <c r="H67" s="128"/>
      <c r="I67" s="128"/>
      <c r="J67" s="48">
        <f>SUM(J64:J66)</f>
        <v>5.6816520965909083</v>
      </c>
      <c r="K67" s="49"/>
      <c r="L67" s="63"/>
      <c r="M67" s="63"/>
      <c r="N67" s="63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</row>
    <row r="68" spans="1:26" ht="14.25" customHeight="1" x14ac:dyDescent="0.2">
      <c r="A68" s="32"/>
      <c r="B68" s="138"/>
      <c r="C68" s="138"/>
      <c r="D68" s="138"/>
      <c r="E68" s="138"/>
      <c r="F68" s="138"/>
      <c r="G68" s="138"/>
      <c r="H68" s="138"/>
      <c r="I68" s="138"/>
      <c r="J68" s="138"/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66"/>
      <c r="C69" s="66"/>
      <c r="D69" s="66"/>
      <c r="E69" s="66"/>
      <c r="F69" s="66"/>
      <c r="G69" s="66"/>
      <c r="H69" s="66"/>
      <c r="I69" s="66"/>
      <c r="J69" s="66"/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131" t="s">
        <v>208</v>
      </c>
      <c r="C70" s="131"/>
      <c r="D70" s="131"/>
      <c r="E70" s="131"/>
      <c r="F70" s="131"/>
      <c r="G70" s="131"/>
      <c r="H70" s="131"/>
      <c r="I70" s="131"/>
      <c r="J70" s="131"/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32"/>
      <c r="B71" s="44">
        <v>3</v>
      </c>
      <c r="C71" s="128" t="s">
        <v>209</v>
      </c>
      <c r="D71" s="128"/>
      <c r="E71" s="128"/>
      <c r="F71" s="128"/>
      <c r="G71" s="128"/>
      <c r="H71" s="128"/>
      <c r="I71" s="44" t="s">
        <v>162</v>
      </c>
      <c r="J71" s="44" t="s">
        <v>163</v>
      </c>
      <c r="K71" s="3"/>
      <c r="L71" s="3"/>
      <c r="M71" s="3"/>
      <c r="N71" s="3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4.25" customHeight="1" x14ac:dyDescent="0.2">
      <c r="A72" s="32"/>
      <c r="B72" s="128" t="s">
        <v>173</v>
      </c>
      <c r="C72" s="128"/>
      <c r="D72" s="128"/>
      <c r="E72" s="128"/>
      <c r="F72" s="128"/>
      <c r="G72" s="128"/>
      <c r="H72" s="128"/>
      <c r="I72" s="128"/>
      <c r="J72" s="58">
        <f>J31</f>
        <v>9.4984431818181818</v>
      </c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44" t="s">
        <v>135</v>
      </c>
      <c r="C73" s="132" t="s">
        <v>210</v>
      </c>
      <c r="D73" s="132"/>
      <c r="E73" s="132"/>
      <c r="F73" s="132"/>
      <c r="G73" s="132"/>
      <c r="H73" s="132"/>
      <c r="I73" s="46">
        <f>((1/12)*0.05)</f>
        <v>4.1666666666666666E-3</v>
      </c>
      <c r="J73" s="45">
        <f>$J$72*I73</f>
        <v>3.9576846590909091E-2</v>
      </c>
      <c r="K73" s="49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44" t="s">
        <v>137</v>
      </c>
      <c r="C74" s="132" t="s">
        <v>211</v>
      </c>
      <c r="D74" s="132"/>
      <c r="E74" s="132"/>
      <c r="F74" s="132"/>
      <c r="G74" s="132"/>
      <c r="H74" s="132"/>
      <c r="I74" s="46">
        <f>I73*0.08</f>
        <v>3.3333333333333332E-4</v>
      </c>
      <c r="J74" s="45">
        <f>$J$72*I74</f>
        <v>3.1661477272727271E-3</v>
      </c>
      <c r="K74" s="49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 t="s">
        <v>140</v>
      </c>
      <c r="C75" s="132" t="s">
        <v>212</v>
      </c>
      <c r="D75" s="132"/>
      <c r="E75" s="132"/>
      <c r="F75" s="132"/>
      <c r="G75" s="132"/>
      <c r="H75" s="132"/>
      <c r="I75" s="46">
        <f>(5/30)/12</f>
        <v>1.3888888888888888E-2</v>
      </c>
      <c r="J75" s="45">
        <f>$J$72*I75</f>
        <v>0.13192282196969696</v>
      </c>
      <c r="K75" s="67" t="s">
        <v>213</v>
      </c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44" t="s">
        <v>143</v>
      </c>
      <c r="C76" s="132" t="s">
        <v>214</v>
      </c>
      <c r="D76" s="132"/>
      <c r="E76" s="132"/>
      <c r="F76" s="132"/>
      <c r="G76" s="132"/>
      <c r="H76" s="132"/>
      <c r="I76" s="46">
        <f>I75*I51</f>
        <v>4.6944444444444447E-3</v>
      </c>
      <c r="J76" s="45">
        <f>$J$72*I76</f>
        <v>4.4589913825757575E-2</v>
      </c>
      <c r="K76" s="68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"/>
      <c r="B77" s="44" t="s">
        <v>168</v>
      </c>
      <c r="C77" s="132" t="s">
        <v>215</v>
      </c>
      <c r="D77" s="132"/>
      <c r="E77" s="132"/>
      <c r="F77" s="132"/>
      <c r="G77" s="132"/>
      <c r="H77" s="132"/>
      <c r="I77" s="46">
        <f>(0.4*0.08)</f>
        <v>3.2000000000000001E-2</v>
      </c>
      <c r="J77" s="45">
        <f>$J$72*I77</f>
        <v>0.30395018181818184</v>
      </c>
      <c r="K77" s="4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2"/>
      <c r="B78" s="128" t="s">
        <v>216</v>
      </c>
      <c r="C78" s="128"/>
      <c r="D78" s="128"/>
      <c r="E78" s="128"/>
      <c r="F78" s="128"/>
      <c r="G78" s="128"/>
      <c r="H78" s="128"/>
      <c r="I78" s="53">
        <f>SUM(I73:I77)</f>
        <v>5.5083333333333331E-2</v>
      </c>
      <c r="J78" s="48">
        <f>SUM(J73:J77)</f>
        <v>0.5232059119318182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61"/>
      <c r="B79" s="137"/>
      <c r="C79" s="137"/>
      <c r="D79" s="137"/>
      <c r="E79" s="137"/>
      <c r="F79" s="137"/>
      <c r="G79" s="137"/>
      <c r="H79" s="137"/>
      <c r="I79" s="137"/>
      <c r="J79" s="137"/>
      <c r="K79" s="63"/>
      <c r="L79" s="63"/>
      <c r="M79" s="63"/>
      <c r="N79" s="63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ht="14.25" customHeight="1" x14ac:dyDescent="0.2">
      <c r="A80" s="61"/>
      <c r="B80" s="50"/>
      <c r="C80" s="50"/>
      <c r="D80" s="50"/>
      <c r="E80" s="50"/>
      <c r="F80" s="50"/>
      <c r="G80" s="50"/>
      <c r="H80" s="50"/>
      <c r="I80" s="50"/>
      <c r="J80" s="50"/>
      <c r="K80" s="63"/>
      <c r="L80" s="63"/>
      <c r="M80" s="63"/>
      <c r="N80" s="63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ht="14.25" customHeight="1" x14ac:dyDescent="0.2">
      <c r="A81" s="32"/>
      <c r="B81" s="131" t="s">
        <v>217</v>
      </c>
      <c r="C81" s="131"/>
      <c r="D81" s="131"/>
      <c r="E81" s="131"/>
      <c r="F81" s="131"/>
      <c r="G81" s="131"/>
      <c r="H81" s="131"/>
      <c r="I81" s="131"/>
      <c r="J81" s="131"/>
      <c r="K81" s="3"/>
      <c r="L81" s="3"/>
      <c r="M81" s="3"/>
      <c r="N81" s="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4.25" customHeight="1" x14ac:dyDescent="0.2">
      <c r="A82" s="3"/>
      <c r="B82" s="128" t="s">
        <v>218</v>
      </c>
      <c r="C82" s="128"/>
      <c r="D82" s="128"/>
      <c r="E82" s="128"/>
      <c r="F82" s="128"/>
      <c r="G82" s="128"/>
      <c r="H82" s="128"/>
      <c r="I82" s="44" t="s">
        <v>162</v>
      </c>
      <c r="J82" s="44" t="s">
        <v>163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2"/>
      <c r="B83" s="142" t="s">
        <v>173</v>
      </c>
      <c r="C83" s="142"/>
      <c r="D83" s="142"/>
      <c r="E83" s="142"/>
      <c r="F83" s="142"/>
      <c r="G83" s="142"/>
      <c r="H83" s="142"/>
      <c r="I83" s="142"/>
      <c r="J83" s="69">
        <f>J31</f>
        <v>9.4984431818181818</v>
      </c>
      <c r="K83" s="3"/>
      <c r="L83" s="3"/>
      <c r="M83" s="3"/>
      <c r="N83" s="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4.25" customHeight="1" x14ac:dyDescent="0.2">
      <c r="A84" s="32"/>
      <c r="B84" s="44" t="s">
        <v>135</v>
      </c>
      <c r="C84" s="132" t="s">
        <v>219</v>
      </c>
      <c r="D84" s="132"/>
      <c r="E84" s="132"/>
      <c r="F84" s="132"/>
      <c r="G84" s="132"/>
      <c r="H84" s="132"/>
      <c r="I84" s="46">
        <f>I38/12</f>
        <v>9.2592592592592587E-3</v>
      </c>
      <c r="J84" s="45">
        <f t="shared" ref="J84:J89" si="1">$J$83*I84</f>
        <v>8.7948547979797981E-2</v>
      </c>
      <c r="K84" s="70"/>
      <c r="L84" s="3"/>
      <c r="M84" s="3"/>
      <c r="N84" s="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44" t="s">
        <v>137</v>
      </c>
      <c r="C85" s="132" t="s">
        <v>220</v>
      </c>
      <c r="D85" s="132"/>
      <c r="E85" s="132"/>
      <c r="F85" s="132"/>
      <c r="G85" s="132"/>
      <c r="H85" s="132"/>
      <c r="I85" s="46">
        <f>(5.96/30)*(1/12)</f>
        <v>1.6555555555555553E-2</v>
      </c>
      <c r="J85" s="45">
        <f t="shared" si="1"/>
        <v>0.15725200378787876</v>
      </c>
      <c r="K85" s="70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2"/>
      <c r="B86" s="44" t="s">
        <v>140</v>
      </c>
      <c r="C86" s="132" t="s">
        <v>221</v>
      </c>
      <c r="D86" s="132"/>
      <c r="E86" s="132"/>
      <c r="F86" s="132"/>
      <c r="G86" s="132"/>
      <c r="H86" s="132"/>
      <c r="I86" s="46">
        <f>(5/30)/12*0.015</f>
        <v>2.0833333333333332E-4</v>
      </c>
      <c r="J86" s="45">
        <f t="shared" si="1"/>
        <v>1.9788423295454545E-3</v>
      </c>
      <c r="K86" s="49"/>
      <c r="L86" s="3"/>
      <c r="M86" s="3"/>
      <c r="N86" s="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44" t="s">
        <v>143</v>
      </c>
      <c r="C87" s="134" t="s">
        <v>222</v>
      </c>
      <c r="D87" s="134"/>
      <c r="E87" s="134"/>
      <c r="F87" s="134"/>
      <c r="G87" s="134"/>
      <c r="H87" s="134"/>
      <c r="I87" s="46">
        <f>(15/30)/12*0.0078</f>
        <v>3.2499999999999999E-4</v>
      </c>
      <c r="J87" s="45">
        <f t="shared" si="1"/>
        <v>3.0869940340909089E-3</v>
      </c>
      <c r="K87" s="49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168</v>
      </c>
      <c r="C88" s="132" t="s">
        <v>223</v>
      </c>
      <c r="D88" s="132"/>
      <c r="E88" s="132"/>
      <c r="F88" s="132"/>
      <c r="G88" s="132"/>
      <c r="H88" s="132"/>
      <c r="I88" s="46">
        <f>(0.0144*0.1*0.4509*6/12)</f>
        <v>3.2464800000000003E-4</v>
      </c>
      <c r="J88" s="45">
        <f t="shared" si="1"/>
        <v>3.0836505820909092E-3</v>
      </c>
      <c r="K88" s="49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4.25" customHeight="1" x14ac:dyDescent="0.2">
      <c r="A89" s="32"/>
      <c r="B89" s="44" t="s">
        <v>184</v>
      </c>
      <c r="C89" s="135" t="s">
        <v>224</v>
      </c>
      <c r="D89" s="135"/>
      <c r="E89" s="135"/>
      <c r="F89" s="135"/>
      <c r="G89" s="135"/>
      <c r="H89" s="135"/>
      <c r="I89" s="46">
        <f>SUM(I84:I88)*I51</f>
        <v>9.0154050980740738E-3</v>
      </c>
      <c r="J89" s="45">
        <f t="shared" si="1"/>
        <v>8.5632313085130557E-2</v>
      </c>
      <c r="K89" s="49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61"/>
      <c r="B90" s="128" t="s">
        <v>225</v>
      </c>
      <c r="C90" s="128"/>
      <c r="D90" s="128"/>
      <c r="E90" s="128"/>
      <c r="F90" s="128"/>
      <c r="G90" s="128"/>
      <c r="H90" s="128"/>
      <c r="I90" s="53">
        <f>SUM(I84:I89)</f>
        <v>3.5688201246222219E-2</v>
      </c>
      <c r="J90" s="48">
        <f>SUM(J84:J89)</f>
        <v>0.33898235179853464</v>
      </c>
      <c r="K90" s="49"/>
      <c r="L90" s="63"/>
      <c r="M90" s="63"/>
      <c r="N90" s="63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ht="16.5" customHeight="1" x14ac:dyDescent="0.2">
      <c r="A91" s="32"/>
      <c r="B91" s="136"/>
      <c r="C91" s="136"/>
      <c r="D91" s="136"/>
      <c r="E91" s="136"/>
      <c r="F91" s="136"/>
      <c r="G91" s="136"/>
      <c r="H91" s="136"/>
      <c r="I91" s="136"/>
      <c r="J91" s="136"/>
      <c r="K91" s="3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128" t="s">
        <v>226</v>
      </c>
      <c r="C92" s="128"/>
      <c r="D92" s="128"/>
      <c r="E92" s="128"/>
      <c r="F92" s="128"/>
      <c r="G92" s="128"/>
      <c r="H92" s="128"/>
      <c r="I92" s="44" t="s">
        <v>162</v>
      </c>
      <c r="J92" s="44" t="s">
        <v>163</v>
      </c>
      <c r="K92" s="3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129" t="s">
        <v>173</v>
      </c>
      <c r="C93" s="129"/>
      <c r="D93" s="129"/>
      <c r="E93" s="129"/>
      <c r="F93" s="129"/>
      <c r="G93" s="129"/>
      <c r="H93" s="129"/>
      <c r="I93" s="129"/>
      <c r="J93" s="71">
        <f>J31</f>
        <v>9.4984431818181818</v>
      </c>
      <c r="K93" s="3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44" t="s">
        <v>135</v>
      </c>
      <c r="C94" s="132" t="s">
        <v>227</v>
      </c>
      <c r="D94" s="132"/>
      <c r="E94" s="132"/>
      <c r="F94" s="132"/>
      <c r="G94" s="132"/>
      <c r="H94" s="132"/>
      <c r="I94" s="46"/>
      <c r="J94" s="45">
        <v>0</v>
      </c>
      <c r="K94" s="3"/>
      <c r="L94" s="3"/>
      <c r="M94" s="3"/>
      <c r="N94" s="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4.25" customHeight="1" x14ac:dyDescent="0.2">
      <c r="A95" s="32"/>
      <c r="B95" s="128" t="s">
        <v>228</v>
      </c>
      <c r="C95" s="128"/>
      <c r="D95" s="128"/>
      <c r="E95" s="128"/>
      <c r="F95" s="128"/>
      <c r="G95" s="128"/>
      <c r="H95" s="128"/>
      <c r="I95" s="53"/>
      <c r="J95" s="48">
        <f>J94</f>
        <v>0</v>
      </c>
      <c r="K95" s="49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6.5" customHeight="1" x14ac:dyDescent="0.2">
      <c r="A96" s="32"/>
      <c r="B96" s="72"/>
      <c r="C96" s="72"/>
      <c r="D96" s="72"/>
      <c r="E96" s="72"/>
      <c r="F96" s="72"/>
      <c r="G96" s="72"/>
      <c r="H96" s="72"/>
      <c r="I96" s="72"/>
      <c r="J96" s="72"/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4.25" customHeight="1" x14ac:dyDescent="0.2">
      <c r="A97" s="32"/>
      <c r="B97" s="131" t="s">
        <v>229</v>
      </c>
      <c r="C97" s="131"/>
      <c r="D97" s="131"/>
      <c r="E97" s="131"/>
      <c r="F97" s="131"/>
      <c r="G97" s="131"/>
      <c r="H97" s="131"/>
      <c r="I97" s="131"/>
      <c r="J97" s="131"/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128" t="s">
        <v>230</v>
      </c>
      <c r="C98" s="128"/>
      <c r="D98" s="128"/>
      <c r="E98" s="128"/>
      <c r="F98" s="128"/>
      <c r="G98" s="128"/>
      <c r="H98" s="128"/>
      <c r="I98" s="128"/>
      <c r="J98" s="44" t="s">
        <v>163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44" t="s">
        <v>231</v>
      </c>
      <c r="C99" s="132" t="s">
        <v>220</v>
      </c>
      <c r="D99" s="132"/>
      <c r="E99" s="132"/>
      <c r="F99" s="132"/>
      <c r="G99" s="132"/>
      <c r="H99" s="132"/>
      <c r="I99" s="132"/>
      <c r="J99" s="45">
        <f>J90</f>
        <v>0.33898235179853464</v>
      </c>
      <c r="K99" s="3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4.25" customHeight="1" x14ac:dyDescent="0.2">
      <c r="A100" s="32"/>
      <c r="B100" s="44" t="s">
        <v>232</v>
      </c>
      <c r="C100" s="132" t="s">
        <v>233</v>
      </c>
      <c r="D100" s="132"/>
      <c r="E100" s="132"/>
      <c r="F100" s="132"/>
      <c r="G100" s="132"/>
      <c r="H100" s="132"/>
      <c r="I100" s="132"/>
      <c r="J100" s="45">
        <f>J95</f>
        <v>0</v>
      </c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61"/>
      <c r="B101" s="128" t="s">
        <v>234</v>
      </c>
      <c r="C101" s="128"/>
      <c r="D101" s="128"/>
      <c r="E101" s="128"/>
      <c r="F101" s="128"/>
      <c r="G101" s="128"/>
      <c r="H101" s="128"/>
      <c r="I101" s="128"/>
      <c r="J101" s="48">
        <f>SUM(J99:J100)</f>
        <v>0.33898235179853464</v>
      </c>
      <c r="K101" s="49"/>
      <c r="L101" s="63"/>
      <c r="M101" s="63"/>
      <c r="N101" s="63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ht="16.5" customHeight="1" x14ac:dyDescent="0.2">
      <c r="A102" s="32"/>
      <c r="B102" s="72"/>
      <c r="C102" s="72"/>
      <c r="D102" s="72"/>
      <c r="E102" s="72"/>
      <c r="F102" s="72"/>
      <c r="G102" s="72"/>
      <c r="H102" s="72"/>
      <c r="I102" s="72"/>
      <c r="J102" s="72"/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6.5" customHeight="1" x14ac:dyDescent="0.2">
      <c r="A103" s="32"/>
      <c r="B103" s="72"/>
      <c r="C103" s="72"/>
      <c r="D103" s="72"/>
      <c r="E103" s="72"/>
      <c r="F103" s="72"/>
      <c r="G103" s="72"/>
      <c r="H103" s="72"/>
      <c r="I103" s="72"/>
      <c r="J103" s="72"/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131" t="s">
        <v>235</v>
      </c>
      <c r="C104" s="131"/>
      <c r="D104" s="131"/>
      <c r="E104" s="131"/>
      <c r="F104" s="131"/>
      <c r="G104" s="131"/>
      <c r="H104" s="131"/>
      <c r="I104" s="131"/>
      <c r="J104" s="131"/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32"/>
      <c r="B105" s="44">
        <v>5</v>
      </c>
      <c r="C105" s="128" t="s">
        <v>236</v>
      </c>
      <c r="D105" s="128"/>
      <c r="E105" s="128"/>
      <c r="F105" s="128"/>
      <c r="G105" s="128"/>
      <c r="H105" s="128"/>
      <c r="I105" s="44"/>
      <c r="J105" s="44" t="s">
        <v>163</v>
      </c>
      <c r="K105" s="3"/>
      <c r="L105" s="3"/>
      <c r="M105" s="3"/>
      <c r="N105" s="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4.25" customHeight="1" x14ac:dyDescent="0.2">
      <c r="A106" s="32"/>
      <c r="B106" s="44" t="s">
        <v>135</v>
      </c>
      <c r="C106" s="132" t="s">
        <v>237</v>
      </c>
      <c r="D106" s="132"/>
      <c r="E106" s="132"/>
      <c r="F106" s="132"/>
      <c r="G106" s="132"/>
      <c r="H106" s="132"/>
      <c r="I106" s="45"/>
      <c r="J106" s="45">
        <v>0</v>
      </c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4.25" customHeight="1" x14ac:dyDescent="0.2">
      <c r="A107" s="32"/>
      <c r="B107" s="44" t="s">
        <v>137</v>
      </c>
      <c r="C107" s="132" t="s">
        <v>238</v>
      </c>
      <c r="D107" s="132"/>
      <c r="E107" s="132"/>
      <c r="F107" s="132"/>
      <c r="G107" s="132"/>
      <c r="H107" s="132"/>
      <c r="I107" s="73"/>
      <c r="J107" s="45">
        <v>0</v>
      </c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74" t="s">
        <v>140</v>
      </c>
      <c r="C108" s="132" t="s">
        <v>239</v>
      </c>
      <c r="D108" s="132"/>
      <c r="E108" s="132"/>
      <c r="F108" s="132"/>
      <c r="G108" s="132"/>
      <c r="H108" s="132"/>
      <c r="I108" s="75"/>
      <c r="J108" s="45">
        <v>0</v>
      </c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74" t="s">
        <v>143</v>
      </c>
      <c r="C109" s="132" t="s">
        <v>240</v>
      </c>
      <c r="D109" s="132"/>
      <c r="E109" s="132"/>
      <c r="F109" s="132"/>
      <c r="G109" s="132"/>
      <c r="H109" s="132"/>
      <c r="I109" s="75"/>
      <c r="J109" s="45">
        <v>0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128" t="s">
        <v>241</v>
      </c>
      <c r="C110" s="128"/>
      <c r="D110" s="128"/>
      <c r="E110" s="128"/>
      <c r="F110" s="128"/>
      <c r="G110" s="128"/>
      <c r="H110" s="128"/>
      <c r="I110" s="76"/>
      <c r="J110" s="48">
        <f>SUM(J106:J109)</f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6.5" customHeight="1" x14ac:dyDescent="0.2">
      <c r="A111" s="32"/>
      <c r="B111" s="133"/>
      <c r="C111" s="133"/>
      <c r="D111" s="133"/>
      <c r="E111" s="133"/>
      <c r="F111" s="133"/>
      <c r="G111" s="133"/>
      <c r="H111" s="133"/>
      <c r="I111" s="133"/>
      <c r="J111" s="133"/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6.5" customHeight="1" x14ac:dyDescent="0.2">
      <c r="A112" s="32"/>
      <c r="B112" s="72"/>
      <c r="C112" s="72"/>
      <c r="D112" s="72"/>
      <c r="E112" s="72"/>
      <c r="F112" s="72"/>
      <c r="G112" s="72"/>
      <c r="H112" s="72"/>
      <c r="I112" s="72"/>
      <c r="J112" s="72"/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131" t="s">
        <v>242</v>
      </c>
      <c r="C113" s="131"/>
      <c r="D113" s="131"/>
      <c r="E113" s="131"/>
      <c r="F113" s="131"/>
      <c r="G113" s="131"/>
      <c r="H113" s="131"/>
      <c r="I113" s="131"/>
      <c r="J113" s="131"/>
      <c r="K113" s="49"/>
      <c r="L113" s="70"/>
      <c r="M113" s="70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44">
        <v>6</v>
      </c>
      <c r="C114" s="128" t="s">
        <v>243</v>
      </c>
      <c r="D114" s="128"/>
      <c r="E114" s="128"/>
      <c r="F114" s="128"/>
      <c r="G114" s="128"/>
      <c r="H114" s="128"/>
      <c r="I114" s="44" t="s">
        <v>162</v>
      </c>
      <c r="J114" s="44" t="s">
        <v>163</v>
      </c>
      <c r="K114" s="49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44" t="s">
        <v>135</v>
      </c>
      <c r="C115" s="132" t="s">
        <v>244</v>
      </c>
      <c r="D115" s="132"/>
      <c r="E115" s="132"/>
      <c r="F115" s="132"/>
      <c r="G115" s="132"/>
      <c r="H115" s="132"/>
      <c r="I115" s="113">
        <v>0</v>
      </c>
      <c r="J115" s="45">
        <f>J132*I115</f>
        <v>0</v>
      </c>
      <c r="K115" s="77"/>
      <c r="L115" s="35"/>
      <c r="M115" s="35"/>
      <c r="N115" s="49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4.25" customHeight="1" x14ac:dyDescent="0.2">
      <c r="A116" s="32"/>
      <c r="B116" s="44" t="s">
        <v>137</v>
      </c>
      <c r="C116" s="132" t="s">
        <v>245</v>
      </c>
      <c r="D116" s="132"/>
      <c r="E116" s="132"/>
      <c r="F116" s="132"/>
      <c r="G116" s="132"/>
      <c r="H116" s="132"/>
      <c r="I116" s="113">
        <v>0</v>
      </c>
      <c r="J116" s="45">
        <f>(J132+J115)*I116</f>
        <v>0</v>
      </c>
      <c r="K116" s="77"/>
      <c r="L116" s="35"/>
      <c r="M116" s="35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44" t="s">
        <v>140</v>
      </c>
      <c r="C117" s="128" t="s">
        <v>246</v>
      </c>
      <c r="D117" s="128"/>
      <c r="E117" s="128"/>
      <c r="F117" s="128"/>
      <c r="G117" s="128"/>
      <c r="H117" s="128"/>
      <c r="I117" s="46"/>
      <c r="J117" s="45"/>
      <c r="K117" s="35"/>
      <c r="L117" s="35"/>
      <c r="M117" s="35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 t="s">
        <v>247</v>
      </c>
      <c r="C118" s="132" t="s">
        <v>248</v>
      </c>
      <c r="D118" s="132"/>
      <c r="E118" s="132"/>
      <c r="F118" s="132"/>
      <c r="G118" s="132"/>
      <c r="H118" s="132"/>
      <c r="I118" s="113">
        <v>0</v>
      </c>
      <c r="J118" s="45">
        <f>(($J$132+$J$115+$J$116)/(1-($I$118+$I$119+$I$120))*I118)</f>
        <v>0</v>
      </c>
      <c r="K118" s="77"/>
      <c r="L118" s="49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4.25" customHeight="1" x14ac:dyDescent="0.2">
      <c r="A119" s="32"/>
      <c r="B119" s="44" t="s">
        <v>249</v>
      </c>
      <c r="C119" s="132" t="s">
        <v>250</v>
      </c>
      <c r="D119" s="132"/>
      <c r="E119" s="132"/>
      <c r="F119" s="132"/>
      <c r="G119" s="132"/>
      <c r="H119" s="132"/>
      <c r="I119" s="113">
        <v>0</v>
      </c>
      <c r="J119" s="45">
        <f>(($J$132+$J$115+$J$116)/(1-($I$118+$I$119+$I$120))*I119)</f>
        <v>0</v>
      </c>
      <c r="K119" s="49"/>
      <c r="L119" s="49"/>
      <c r="M119" s="3"/>
      <c r="N119" s="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251</v>
      </c>
      <c r="C120" s="132" t="s">
        <v>252</v>
      </c>
      <c r="D120" s="132"/>
      <c r="E120" s="132"/>
      <c r="F120" s="132"/>
      <c r="G120" s="132"/>
      <c r="H120" s="132"/>
      <c r="I120" s="46">
        <v>0.03</v>
      </c>
      <c r="J120" s="45">
        <f>(($J$132+$J$115+$J$116)/(1-($I$118+$I$119+$I$120))*I120)</f>
        <v>0.49615309924142603</v>
      </c>
      <c r="K120" s="49"/>
      <c r="L120" s="49"/>
      <c r="M120" s="3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143</v>
      </c>
      <c r="C121" s="132" t="s">
        <v>240</v>
      </c>
      <c r="D121" s="132"/>
      <c r="E121" s="132"/>
      <c r="F121" s="132"/>
      <c r="G121" s="132"/>
      <c r="H121" s="132"/>
      <c r="I121" s="46"/>
      <c r="J121" s="45"/>
      <c r="K121" s="49"/>
      <c r="L121" s="49"/>
      <c r="M121" s="3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128" t="s">
        <v>253</v>
      </c>
      <c r="C122" s="128"/>
      <c r="D122" s="128"/>
      <c r="E122" s="128"/>
      <c r="F122" s="128"/>
      <c r="G122" s="128"/>
      <c r="H122" s="128"/>
      <c r="I122" s="78">
        <f>SUM(I115:I121)</f>
        <v>0.03</v>
      </c>
      <c r="J122" s="48">
        <f>(SUM(J115:J121))</f>
        <v>0.49615309924142603</v>
      </c>
      <c r="K122" s="49"/>
      <c r="L122" s="3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50"/>
      <c r="C123" s="50"/>
      <c r="D123" s="50"/>
      <c r="E123" s="50"/>
      <c r="F123" s="50"/>
      <c r="G123" s="50"/>
      <c r="H123" s="50"/>
      <c r="I123" s="79"/>
      <c r="J123" s="52"/>
      <c r="K123" s="49"/>
      <c r="L123" s="3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50"/>
      <c r="C124" s="50"/>
      <c r="D124" s="50"/>
      <c r="E124" s="50"/>
      <c r="F124" s="50"/>
      <c r="G124" s="50"/>
      <c r="H124" s="50"/>
      <c r="I124" s="79"/>
      <c r="J124" s="52"/>
      <c r="K124" s="49"/>
      <c r="L124" s="3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131" t="s">
        <v>254</v>
      </c>
      <c r="C125" s="131"/>
      <c r="D125" s="131"/>
      <c r="E125" s="131"/>
      <c r="F125" s="131"/>
      <c r="G125" s="131"/>
      <c r="H125" s="131"/>
      <c r="I125" s="131"/>
      <c r="J125" s="131"/>
      <c r="K125" s="3"/>
      <c r="L125" s="3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255</v>
      </c>
      <c r="C126" s="128"/>
      <c r="D126" s="128"/>
      <c r="E126" s="128"/>
      <c r="F126" s="128"/>
      <c r="G126" s="128"/>
      <c r="H126" s="128"/>
      <c r="I126" s="128"/>
      <c r="J126" s="44" t="s">
        <v>163</v>
      </c>
      <c r="K126" s="3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44" t="s">
        <v>135</v>
      </c>
      <c r="C127" s="132" t="str">
        <f>B21</f>
        <v>MÓDULO 1 - COMPOSIÇÃO DA REMUNERAÇÃO</v>
      </c>
      <c r="D127" s="132"/>
      <c r="E127" s="132"/>
      <c r="F127" s="132"/>
      <c r="G127" s="132"/>
      <c r="H127" s="132"/>
      <c r="I127" s="132"/>
      <c r="J127" s="45">
        <f>J31</f>
        <v>9.4984431818181818</v>
      </c>
      <c r="K127" s="49"/>
      <c r="L127" s="49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44" t="s">
        <v>137</v>
      </c>
      <c r="C128" s="132" t="str">
        <f>B34</f>
        <v>MÓDULO 2 – ENCARGOS E BENEFÍCIOS ANUAIS, MENSAIS E DIÁRIOS</v>
      </c>
      <c r="D128" s="132"/>
      <c r="E128" s="132"/>
      <c r="F128" s="132"/>
      <c r="G128" s="132"/>
      <c r="H128" s="132"/>
      <c r="I128" s="132"/>
      <c r="J128" s="45">
        <f>J67</f>
        <v>5.6816520965909083</v>
      </c>
      <c r="K128" s="3"/>
      <c r="L128" s="49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44" t="s">
        <v>140</v>
      </c>
      <c r="C129" s="132" t="str">
        <f>B70</f>
        <v>MÓDULO 3 – PROVISÃO PARA RESCISÃO</v>
      </c>
      <c r="D129" s="132"/>
      <c r="E129" s="132"/>
      <c r="F129" s="132"/>
      <c r="G129" s="132"/>
      <c r="H129" s="132"/>
      <c r="I129" s="132"/>
      <c r="J129" s="45">
        <f>J78</f>
        <v>0.5232059119318182</v>
      </c>
      <c r="K129" s="3"/>
      <c r="L129" s="49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44" t="s">
        <v>143</v>
      </c>
      <c r="C130" s="132" t="str">
        <f>B81</f>
        <v>MÓDULO 4 – CUSTO DE REPOSIÇÃO DO PROFISSIONAL AUSENTE</v>
      </c>
      <c r="D130" s="132"/>
      <c r="E130" s="132"/>
      <c r="F130" s="132"/>
      <c r="G130" s="132"/>
      <c r="H130" s="132"/>
      <c r="I130" s="132"/>
      <c r="J130" s="45">
        <f>J101</f>
        <v>0.33898235179853464</v>
      </c>
      <c r="K130" s="3"/>
      <c r="L130" s="49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168</v>
      </c>
      <c r="C131" s="132" t="str">
        <f>B104</f>
        <v>MÓDULO 5 – INSUMOS DIVERSOS</v>
      </c>
      <c r="D131" s="132"/>
      <c r="E131" s="132"/>
      <c r="F131" s="132"/>
      <c r="G131" s="132"/>
      <c r="H131" s="132"/>
      <c r="I131" s="132"/>
      <c r="J131" s="45">
        <f>J110</f>
        <v>0</v>
      </c>
      <c r="K131" s="3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4.25" customHeight="1" x14ac:dyDescent="0.2">
      <c r="A132" s="32"/>
      <c r="B132" s="44"/>
      <c r="C132" s="128" t="s">
        <v>256</v>
      </c>
      <c r="D132" s="128"/>
      <c r="E132" s="128"/>
      <c r="F132" s="128"/>
      <c r="G132" s="128"/>
      <c r="H132" s="128"/>
      <c r="I132" s="128"/>
      <c r="J132" s="48">
        <f>(SUM(J127:J131))</f>
        <v>16.042283542139444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44" t="s">
        <v>184</v>
      </c>
      <c r="C133" s="132" t="str">
        <f>B113</f>
        <v>MÓDULO 6 – CUSTOS INDIRETOS, TRIBUTOS E LUCRO</v>
      </c>
      <c r="D133" s="132"/>
      <c r="E133" s="132"/>
      <c r="F133" s="132"/>
      <c r="G133" s="132"/>
      <c r="H133" s="132"/>
      <c r="I133" s="132"/>
      <c r="J133" s="45">
        <f>J122</f>
        <v>0.49615309924142603</v>
      </c>
      <c r="K133" s="3"/>
      <c r="L133" s="3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128" t="s">
        <v>345</v>
      </c>
      <c r="C134" s="128"/>
      <c r="D134" s="128"/>
      <c r="E134" s="128"/>
      <c r="F134" s="128"/>
      <c r="G134" s="128"/>
      <c r="H134" s="128"/>
      <c r="I134" s="128"/>
      <c r="J134" s="48">
        <f>(SUM(J132:J133))</f>
        <v>16.538436641380869</v>
      </c>
      <c r="K134" s="3"/>
      <c r="L134" s="3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/>
      <c r="C135" s="129" t="s">
        <v>279</v>
      </c>
      <c r="D135" s="129"/>
      <c r="E135" s="129"/>
      <c r="F135" s="129"/>
      <c r="G135" s="129"/>
      <c r="H135" s="129"/>
      <c r="I135" s="74">
        <v>160</v>
      </c>
      <c r="J135" s="48">
        <f>J134*I135</f>
        <v>2646.1498626209391</v>
      </c>
      <c r="K135" s="3"/>
      <c r="L135" s="3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35"/>
      <c r="C136" s="35"/>
      <c r="D136" s="35"/>
      <c r="E136" s="35"/>
      <c r="F136" s="35"/>
      <c r="G136" s="35"/>
      <c r="H136" s="35"/>
      <c r="I136" s="35"/>
      <c r="J136" s="80" t="s">
        <v>259</v>
      </c>
      <c r="K136" s="49"/>
      <c r="L136" s="49"/>
      <c r="M136" s="49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5"/>
      <c r="C137" s="35"/>
      <c r="D137" s="35"/>
      <c r="E137" s="35"/>
      <c r="F137" s="35"/>
      <c r="G137" s="35"/>
      <c r="H137" s="35"/>
      <c r="I137" s="50"/>
      <c r="J137" s="51">
        <f>J134/J31</f>
        <v>1.7411734033466209</v>
      </c>
      <c r="K137" s="49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</sheetData>
  <sheetProtection password="C59B" sheet="1" objects="1" scenarios="1"/>
  <mergeCells count="124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B31:I31"/>
    <mergeCell ref="B34:J34"/>
    <mergeCell ref="B35:H35"/>
    <mergeCell ref="B36:I36"/>
    <mergeCell ref="C37:H37"/>
    <mergeCell ref="C38:H38"/>
    <mergeCell ref="B39:H39"/>
    <mergeCell ref="B41:H41"/>
    <mergeCell ref="B42:I42"/>
    <mergeCell ref="C43:H43"/>
    <mergeCell ref="C44:H44"/>
    <mergeCell ref="C45:H45"/>
    <mergeCell ref="C46:H46"/>
    <mergeCell ref="C47:H47"/>
    <mergeCell ref="C48:H48"/>
    <mergeCell ref="C49:H49"/>
    <mergeCell ref="C50:H50"/>
    <mergeCell ref="B51:H51"/>
    <mergeCell ref="B53:H53"/>
    <mergeCell ref="C54:H54"/>
    <mergeCell ref="C55:H55"/>
    <mergeCell ref="C56:H56"/>
    <mergeCell ref="C57:H57"/>
    <mergeCell ref="C58:H58"/>
    <mergeCell ref="C59:H59"/>
    <mergeCell ref="B60:I60"/>
    <mergeCell ref="B62:J62"/>
    <mergeCell ref="B63:I63"/>
    <mergeCell ref="C64:I64"/>
    <mergeCell ref="C65:I65"/>
    <mergeCell ref="C66:I66"/>
    <mergeCell ref="B67:I67"/>
    <mergeCell ref="B68:J68"/>
    <mergeCell ref="B70:J70"/>
    <mergeCell ref="C71:H71"/>
    <mergeCell ref="B72:I72"/>
    <mergeCell ref="C73:H73"/>
    <mergeCell ref="C74:H74"/>
    <mergeCell ref="C75:H75"/>
    <mergeCell ref="C76:H76"/>
    <mergeCell ref="C77:H77"/>
    <mergeCell ref="B78:H78"/>
    <mergeCell ref="B79:J79"/>
    <mergeCell ref="B81:J81"/>
    <mergeCell ref="B82:H82"/>
    <mergeCell ref="B83:I83"/>
    <mergeCell ref="C84:H84"/>
    <mergeCell ref="C85:H85"/>
    <mergeCell ref="C86:H86"/>
    <mergeCell ref="C87:H87"/>
    <mergeCell ref="C88:H88"/>
    <mergeCell ref="C89:H89"/>
    <mergeCell ref="B90:H90"/>
    <mergeCell ref="B91:J91"/>
    <mergeCell ref="B92:H92"/>
    <mergeCell ref="B93:I93"/>
    <mergeCell ref="C94:H94"/>
    <mergeCell ref="B95:H95"/>
    <mergeCell ref="B97:J97"/>
    <mergeCell ref="B98:I98"/>
    <mergeCell ref="C99:I99"/>
    <mergeCell ref="C100:I100"/>
    <mergeCell ref="B101:I101"/>
    <mergeCell ref="B104:J104"/>
    <mergeCell ref="C105:H105"/>
    <mergeCell ref="C106:H106"/>
    <mergeCell ref="C107:H107"/>
    <mergeCell ref="C108:H108"/>
    <mergeCell ref="C109:H109"/>
    <mergeCell ref="B110:H110"/>
    <mergeCell ref="B111:J111"/>
    <mergeCell ref="B113:J113"/>
    <mergeCell ref="C114:H114"/>
    <mergeCell ref="C115:H115"/>
    <mergeCell ref="C116:H116"/>
    <mergeCell ref="C117:H117"/>
    <mergeCell ref="C118:H118"/>
    <mergeCell ref="C119:H119"/>
    <mergeCell ref="C131:I131"/>
    <mergeCell ref="C132:I132"/>
    <mergeCell ref="C133:I133"/>
    <mergeCell ref="B134:I134"/>
    <mergeCell ref="C135:H135"/>
    <mergeCell ref="C120:H120"/>
    <mergeCell ref="C121:H121"/>
    <mergeCell ref="B122:H122"/>
    <mergeCell ref="B125:J125"/>
    <mergeCell ref="B126:I126"/>
    <mergeCell ref="C127:I127"/>
    <mergeCell ref="C128:I128"/>
    <mergeCell ref="C129:I129"/>
    <mergeCell ref="C130:I130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000"/>
  </sheetPr>
  <dimension ref="A1:Z141"/>
  <sheetViews>
    <sheetView topLeftCell="A110" workbookViewId="0">
      <selection activeCell="I123" activeCellId="5" sqref="J3 I49 I119 I120 I122 I123"/>
    </sheetView>
  </sheetViews>
  <sheetFormatPr defaultRowHeight="12.75" x14ac:dyDescent="0.2"/>
  <cols>
    <col min="1" max="1" width="4.28515625" customWidth="1"/>
    <col min="2" max="2" width="11.42578125" customWidth="1"/>
    <col min="3" max="3" width="16.7109375" customWidth="1"/>
    <col min="4" max="9" width="11.42578125" customWidth="1"/>
    <col min="10" max="10" width="27.85546875" customWidth="1"/>
    <col min="11" max="26" width="11.42578125" customWidth="1"/>
    <col min="27" max="1025" width="14.42578125" customWidth="1"/>
  </cols>
  <sheetData>
    <row r="1" spans="1:26" ht="16.5" customHeight="1" x14ac:dyDescent="0.2">
      <c r="A1" s="32"/>
      <c r="B1" s="33"/>
      <c r="C1" s="33"/>
      <c r="D1" s="33"/>
      <c r="E1" s="141"/>
      <c r="F1" s="141"/>
      <c r="G1" s="33"/>
      <c r="H1" s="141"/>
      <c r="I1" s="141"/>
      <c r="J1" s="14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6.5" customHeight="1" x14ac:dyDescent="0.2">
      <c r="A2" s="32"/>
      <c r="B2" s="131" t="s">
        <v>134</v>
      </c>
      <c r="C2" s="131"/>
      <c r="D2" s="131"/>
      <c r="E2" s="131"/>
      <c r="F2" s="131"/>
      <c r="G2" s="131"/>
      <c r="H2" s="131"/>
      <c r="I2" s="131"/>
      <c r="J2" s="1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6.5" customHeight="1" x14ac:dyDescent="0.2">
      <c r="A3" s="32"/>
      <c r="B3" s="34" t="s">
        <v>135</v>
      </c>
      <c r="C3" s="132" t="s">
        <v>136</v>
      </c>
      <c r="D3" s="132"/>
      <c r="E3" s="132"/>
      <c r="F3" s="132"/>
      <c r="G3" s="132"/>
      <c r="H3" s="132"/>
      <c r="I3" s="132"/>
      <c r="J3" s="11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6.5" customHeight="1" x14ac:dyDescent="0.2">
      <c r="A4" s="32"/>
      <c r="B4" s="34" t="s">
        <v>137</v>
      </c>
      <c r="C4" s="132" t="s">
        <v>138</v>
      </c>
      <c r="D4" s="132"/>
      <c r="E4" s="132"/>
      <c r="F4" s="132"/>
      <c r="G4" s="132"/>
      <c r="H4" s="132"/>
      <c r="I4" s="132"/>
      <c r="J4" s="34" t="s">
        <v>139</v>
      </c>
      <c r="K4" s="2"/>
      <c r="L4" s="2"/>
      <c r="M4" s="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6.5" customHeight="1" x14ac:dyDescent="0.2">
      <c r="A5" s="32"/>
      <c r="B5" s="34" t="s">
        <v>140</v>
      </c>
      <c r="C5" s="132" t="s">
        <v>141</v>
      </c>
      <c r="D5" s="132"/>
      <c r="E5" s="132"/>
      <c r="F5" s="132"/>
      <c r="G5" s="132"/>
      <c r="H5" s="132"/>
      <c r="I5" s="132"/>
      <c r="J5" s="34" t="str">
        <f>'Capineiro-HE'!J5</f>
        <v>2020/2020</v>
      </c>
      <c r="K5" s="2"/>
      <c r="L5" s="2"/>
      <c r="M5" s="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6.5" customHeight="1" x14ac:dyDescent="0.2">
      <c r="A6" s="32"/>
      <c r="B6" s="34" t="s">
        <v>143</v>
      </c>
      <c r="C6" s="132" t="s">
        <v>144</v>
      </c>
      <c r="D6" s="132"/>
      <c r="E6" s="132"/>
      <c r="F6" s="132"/>
      <c r="G6" s="132"/>
      <c r="H6" s="132"/>
      <c r="I6" s="132"/>
      <c r="J6" s="34">
        <v>12</v>
      </c>
      <c r="K6" s="2"/>
      <c r="L6" s="2"/>
      <c r="M6" s="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6.5" customHeight="1" x14ac:dyDescent="0.2">
      <c r="A7" s="32"/>
      <c r="B7" s="35"/>
      <c r="C7" s="35"/>
      <c r="D7" s="35"/>
      <c r="E7" s="35"/>
      <c r="F7" s="35"/>
      <c r="G7" s="35"/>
      <c r="H7" s="35"/>
      <c r="I7" s="35"/>
      <c r="J7" s="36">
        <v>15.22</v>
      </c>
      <c r="K7" s="2"/>
      <c r="L7" s="2"/>
      <c r="M7" s="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2">
      <c r="A8" s="32"/>
      <c r="B8" s="131" t="s">
        <v>145</v>
      </c>
      <c r="C8" s="131"/>
      <c r="D8" s="131"/>
      <c r="E8" s="131"/>
      <c r="F8" s="131"/>
      <c r="G8" s="131"/>
      <c r="H8" s="131"/>
      <c r="I8" s="131"/>
      <c r="J8" s="131"/>
      <c r="K8" s="2"/>
      <c r="L8" s="2"/>
      <c r="M8" s="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2.75" customHeight="1" x14ac:dyDescent="0.2">
      <c r="A9" s="32"/>
      <c r="B9" s="132" t="s">
        <v>146</v>
      </c>
      <c r="C9" s="132"/>
      <c r="D9" s="132" t="s">
        <v>147</v>
      </c>
      <c r="E9" s="132"/>
      <c r="F9" s="132" t="s">
        <v>148</v>
      </c>
      <c r="G9" s="132"/>
      <c r="H9" s="132"/>
      <c r="I9" s="132"/>
      <c r="J9" s="132"/>
      <c r="K9" s="2"/>
      <c r="L9" s="2"/>
      <c r="M9" s="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2.75" customHeight="1" x14ac:dyDescent="0.2">
      <c r="A10" s="32"/>
      <c r="B10" s="139" t="s">
        <v>280</v>
      </c>
      <c r="C10" s="139"/>
      <c r="D10" s="132" t="s">
        <v>3</v>
      </c>
      <c r="E10" s="132"/>
      <c r="F10" s="139">
        <v>14</v>
      </c>
      <c r="G10" s="139"/>
      <c r="H10" s="139"/>
      <c r="I10" s="139"/>
      <c r="J10" s="139"/>
      <c r="K10" s="2"/>
      <c r="L10" s="2"/>
      <c r="M10" s="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2.75" customHeight="1" x14ac:dyDescent="0.2">
      <c r="A11" s="32"/>
      <c r="B11" s="35"/>
      <c r="C11" s="35"/>
      <c r="D11" s="35"/>
      <c r="E11" s="35"/>
      <c r="F11" s="35"/>
      <c r="G11" s="35"/>
      <c r="H11" s="35"/>
      <c r="I11" s="35"/>
      <c r="J11" s="35"/>
      <c r="K11" s="2"/>
      <c r="L11" s="2"/>
      <c r="M11" s="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6.5" customHeight="1" x14ac:dyDescent="0.2">
      <c r="A12" s="32"/>
      <c r="B12" s="131" t="s">
        <v>150</v>
      </c>
      <c r="C12" s="131"/>
      <c r="D12" s="131"/>
      <c r="E12" s="131"/>
      <c r="F12" s="131"/>
      <c r="G12" s="131"/>
      <c r="H12" s="131"/>
      <c r="I12" s="131"/>
      <c r="J12" s="131"/>
      <c r="K12" s="2"/>
      <c r="L12" s="2"/>
      <c r="M12" s="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2">
      <c r="A13" s="32"/>
      <c r="B13" s="34">
        <v>1</v>
      </c>
      <c r="C13" s="132" t="s">
        <v>151</v>
      </c>
      <c r="D13" s="132"/>
      <c r="E13" s="132"/>
      <c r="F13" s="132"/>
      <c r="G13" s="132"/>
      <c r="H13" s="132"/>
      <c r="I13" s="132"/>
      <c r="J13" s="34" t="str">
        <f>B10</f>
        <v>Capineiro – HE em DSR e feriados</v>
      </c>
      <c r="K13" s="3"/>
      <c r="L13" s="3"/>
      <c r="M13" s="3"/>
      <c r="N13" s="3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4">
        <v>2</v>
      </c>
      <c r="C14" s="132" t="s">
        <v>152</v>
      </c>
      <c r="D14" s="132"/>
      <c r="E14" s="132"/>
      <c r="F14" s="132"/>
      <c r="G14" s="132"/>
      <c r="H14" s="132"/>
      <c r="I14" s="132"/>
      <c r="J14" s="37" t="s">
        <v>276</v>
      </c>
      <c r="K14" s="3"/>
      <c r="L14" s="3"/>
      <c r="M14" s="3"/>
      <c r="N14" s="3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2">
      <c r="A15" s="32"/>
      <c r="B15" s="34">
        <v>3</v>
      </c>
      <c r="C15" s="132" t="s">
        <v>154</v>
      </c>
      <c r="D15" s="132"/>
      <c r="E15" s="132"/>
      <c r="F15" s="132"/>
      <c r="G15" s="132"/>
      <c r="H15" s="132"/>
      <c r="I15" s="132"/>
      <c r="J15" s="102">
        <f>'Capineiro-HE'!J15</f>
        <v>1194.0899999999999</v>
      </c>
      <c r="K15" s="3"/>
      <c r="L15" s="3"/>
      <c r="M15" s="3"/>
      <c r="N15" s="3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6.25" customHeight="1" x14ac:dyDescent="0.2">
      <c r="A16" s="38"/>
      <c r="B16" s="39">
        <v>4</v>
      </c>
      <c r="C16" s="140" t="s">
        <v>155</v>
      </c>
      <c r="D16" s="140"/>
      <c r="E16" s="140"/>
      <c r="F16" s="140"/>
      <c r="G16" s="140"/>
      <c r="H16" s="140"/>
      <c r="I16" s="140"/>
      <c r="J16" s="40" t="str">
        <f>'Capineiro-HE'!J16</f>
        <v>Seg a sex 05 às 22 e sáb 07 às 11, respeitando 44h</v>
      </c>
      <c r="K16" s="41"/>
      <c r="L16" s="41"/>
      <c r="M16" s="41"/>
      <c r="N16" s="41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5.5" customHeight="1" x14ac:dyDescent="0.2">
      <c r="A17" s="32"/>
      <c r="B17" s="39">
        <v>5</v>
      </c>
      <c r="C17" s="140" t="s">
        <v>157</v>
      </c>
      <c r="D17" s="140"/>
      <c r="E17" s="140"/>
      <c r="F17" s="140"/>
      <c r="G17" s="140"/>
      <c r="H17" s="140"/>
      <c r="I17" s="140"/>
      <c r="J17" s="39" t="str">
        <f>'Capineiro-HE'!J17</f>
        <v>SIND. EMPRES ASSEIO/CONS EST MG</v>
      </c>
      <c r="K17" s="42"/>
      <c r="L17" s="3"/>
      <c r="M17" s="3"/>
      <c r="N17" s="3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2"/>
      <c r="B18" s="34">
        <v>6</v>
      </c>
      <c r="C18" s="132" t="s">
        <v>159</v>
      </c>
      <c r="D18" s="132"/>
      <c r="E18" s="132"/>
      <c r="F18" s="132"/>
      <c r="G18" s="132"/>
      <c r="H18" s="132"/>
      <c r="I18" s="132"/>
      <c r="J18" s="43">
        <f>'Capineiro-HE'!J18</f>
        <v>43831</v>
      </c>
      <c r="K18" s="3"/>
      <c r="L18" s="3"/>
      <c r="M18" s="3"/>
      <c r="N18" s="3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5" customHeight="1" x14ac:dyDescent="0.2">
      <c r="A19" s="32"/>
      <c r="B19" s="134"/>
      <c r="C19" s="134"/>
      <c r="D19" s="134"/>
      <c r="E19" s="134"/>
      <c r="F19" s="134"/>
      <c r="G19" s="134"/>
      <c r="H19" s="134"/>
      <c r="I19" s="134"/>
      <c r="J19" s="134"/>
      <c r="K19" s="3"/>
      <c r="L19" s="3"/>
      <c r="M19" s="3"/>
      <c r="N19" s="3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5" customHeight="1" x14ac:dyDescent="0.2">
      <c r="A20" s="32"/>
      <c r="B20" s="35"/>
      <c r="C20" s="35"/>
      <c r="D20" s="35"/>
      <c r="E20" s="35"/>
      <c r="F20" s="35"/>
      <c r="G20" s="35"/>
      <c r="H20" s="35"/>
      <c r="I20" s="35"/>
      <c r="J20" s="35"/>
      <c r="K20" s="3"/>
      <c r="L20" s="3"/>
      <c r="M20" s="3"/>
      <c r="N20" s="3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5" customHeight="1" x14ac:dyDescent="0.2">
      <c r="A21" s="32"/>
      <c r="B21" s="131" t="s">
        <v>160</v>
      </c>
      <c r="C21" s="131"/>
      <c r="D21" s="131"/>
      <c r="E21" s="131"/>
      <c r="F21" s="131"/>
      <c r="G21" s="131"/>
      <c r="H21" s="131"/>
      <c r="I21" s="131"/>
      <c r="J21" s="131"/>
      <c r="K21" s="3"/>
      <c r="L21" s="3"/>
      <c r="M21" s="3"/>
      <c r="N21" s="3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/>
      <c r="B22" s="44">
        <v>1</v>
      </c>
      <c r="C22" s="128" t="s">
        <v>161</v>
      </c>
      <c r="D22" s="128"/>
      <c r="E22" s="128"/>
      <c r="F22" s="128"/>
      <c r="G22" s="128"/>
      <c r="H22" s="128"/>
      <c r="I22" s="44" t="s">
        <v>162</v>
      </c>
      <c r="J22" s="44" t="s">
        <v>163</v>
      </c>
      <c r="K22" s="3"/>
      <c r="L22" s="3"/>
      <c r="M22" s="3"/>
      <c r="N22" s="3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/>
      <c r="B23" s="44" t="s">
        <v>135</v>
      </c>
      <c r="C23" s="132"/>
      <c r="D23" s="132"/>
      <c r="E23" s="132"/>
      <c r="F23" s="132"/>
      <c r="G23" s="132"/>
      <c r="H23" s="132"/>
      <c r="I23" s="34"/>
      <c r="J23" s="45">
        <v>0</v>
      </c>
      <c r="K23" s="3"/>
      <c r="L23" s="3"/>
      <c r="M23" s="3"/>
      <c r="N23" s="3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/>
      <c r="B24" s="44" t="s">
        <v>137</v>
      </c>
      <c r="C24" s="132"/>
      <c r="D24" s="132"/>
      <c r="E24" s="132"/>
      <c r="F24" s="132"/>
      <c r="G24" s="132"/>
      <c r="H24" s="132"/>
      <c r="I24" s="46"/>
      <c r="J24" s="45">
        <f>J23*I24</f>
        <v>0</v>
      </c>
      <c r="K24" s="3"/>
      <c r="L24" s="3"/>
      <c r="M24" s="3"/>
      <c r="N24" s="3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44" t="s">
        <v>140</v>
      </c>
      <c r="C25" s="132"/>
      <c r="D25" s="132"/>
      <c r="E25" s="132"/>
      <c r="F25" s="132"/>
      <c r="G25" s="132"/>
      <c r="H25" s="132"/>
      <c r="I25" s="82"/>
      <c r="J25" s="45">
        <f>998*I25</f>
        <v>0</v>
      </c>
      <c r="K25" s="47"/>
      <c r="L25" s="3"/>
      <c r="M25" s="3"/>
      <c r="N25" s="3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44" t="s">
        <v>143</v>
      </c>
      <c r="C26" s="132"/>
      <c r="D26" s="132"/>
      <c r="E26" s="132"/>
      <c r="F26" s="132"/>
      <c r="G26" s="132"/>
      <c r="H26" s="132"/>
      <c r="I26" s="46"/>
      <c r="J26" s="45">
        <v>0</v>
      </c>
      <c r="K26" s="3"/>
      <c r="L26" s="3"/>
      <c r="M26" s="3"/>
      <c r="N26" s="3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44" t="s">
        <v>168</v>
      </c>
      <c r="C27" s="132"/>
      <c r="D27" s="132"/>
      <c r="E27" s="132"/>
      <c r="F27" s="132"/>
      <c r="G27" s="132"/>
      <c r="H27" s="132"/>
      <c r="I27" s="46"/>
      <c r="J27" s="45">
        <v>0</v>
      </c>
      <c r="K27" s="3"/>
      <c r="L27" s="3"/>
      <c r="M27" s="3"/>
      <c r="N27" s="3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44" t="s">
        <v>184</v>
      </c>
      <c r="C28" s="132"/>
      <c r="D28" s="132"/>
      <c r="E28" s="132"/>
      <c r="F28" s="132"/>
      <c r="G28" s="132"/>
      <c r="H28" s="132"/>
      <c r="I28" s="46"/>
      <c r="J28" s="45">
        <v>0</v>
      </c>
      <c r="K28" s="3"/>
      <c r="L28" s="3"/>
      <c r="M28" s="3"/>
      <c r="N28" s="3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44" t="s">
        <v>186</v>
      </c>
      <c r="C29" s="132"/>
      <c r="D29" s="132"/>
      <c r="E29" s="132"/>
      <c r="F29" s="132"/>
      <c r="G29" s="132"/>
      <c r="H29" s="132"/>
      <c r="I29" s="46"/>
      <c r="J29" s="45">
        <v>0</v>
      </c>
      <c r="K29" s="3"/>
      <c r="L29" s="3"/>
      <c r="M29" s="3"/>
      <c r="N29" s="3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44" t="s">
        <v>188</v>
      </c>
      <c r="C30" s="132"/>
      <c r="D30" s="132"/>
      <c r="E30" s="132"/>
      <c r="F30" s="132"/>
      <c r="G30" s="132"/>
      <c r="H30" s="132"/>
      <c r="I30" s="46"/>
      <c r="J30" s="45">
        <v>0</v>
      </c>
      <c r="K30" s="3"/>
      <c r="L30" s="3"/>
      <c r="M30" s="3"/>
      <c r="N30" s="3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44" t="s">
        <v>269</v>
      </c>
      <c r="C31" s="132"/>
      <c r="D31" s="132"/>
      <c r="E31" s="132"/>
      <c r="F31" s="132"/>
      <c r="G31" s="132"/>
      <c r="H31" s="132"/>
      <c r="I31" s="46"/>
      <c r="J31" s="45">
        <v>0</v>
      </c>
      <c r="K31" s="3"/>
      <c r="L31" s="3"/>
      <c r="M31" s="3"/>
      <c r="N31" s="3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44" t="s">
        <v>270</v>
      </c>
      <c r="C32" s="132"/>
      <c r="D32" s="132"/>
      <c r="E32" s="132"/>
      <c r="F32" s="132"/>
      <c r="G32" s="132"/>
      <c r="H32" s="132"/>
      <c r="I32" s="46"/>
      <c r="J32" s="45">
        <v>0</v>
      </c>
      <c r="K32" s="3"/>
      <c r="L32" s="3"/>
      <c r="M32" s="3"/>
      <c r="N32" s="3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44" t="s">
        <v>271</v>
      </c>
      <c r="C33" s="132" t="s">
        <v>272</v>
      </c>
      <c r="D33" s="132"/>
      <c r="E33" s="132"/>
      <c r="F33" s="132"/>
      <c r="G33" s="132"/>
      <c r="H33" s="132"/>
      <c r="I33" s="46"/>
      <c r="J33" s="45">
        <f>((J15/220)*2)</f>
        <v>10.855363636363636</v>
      </c>
      <c r="K33" s="3"/>
      <c r="L33" s="3"/>
      <c r="M33" s="3"/>
      <c r="N33" s="3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44" t="s">
        <v>273</v>
      </c>
      <c r="C34" s="132" t="s">
        <v>274</v>
      </c>
      <c r="D34" s="132"/>
      <c r="E34" s="132"/>
      <c r="F34" s="132"/>
      <c r="G34" s="132"/>
      <c r="H34" s="132"/>
      <c r="I34" s="46"/>
      <c r="J34" s="45">
        <f>'Capineiro-HE'!J29/6</f>
        <v>1.3569204545454545</v>
      </c>
      <c r="K34" s="3"/>
      <c r="L34" s="3"/>
      <c r="M34" s="3"/>
      <c r="N34" s="3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128" t="s">
        <v>170</v>
      </c>
      <c r="C35" s="128"/>
      <c r="D35" s="128"/>
      <c r="E35" s="128"/>
      <c r="F35" s="128"/>
      <c r="G35" s="128"/>
      <c r="H35" s="128"/>
      <c r="I35" s="128"/>
      <c r="J35" s="48">
        <f>SUM(J23:J34)</f>
        <v>12.21228409090909</v>
      </c>
      <c r="K35" s="49"/>
      <c r="L35" s="3"/>
      <c r="M35" s="3"/>
      <c r="N35" s="3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4.25" customHeight="1" x14ac:dyDescent="0.2">
      <c r="A36" s="32"/>
      <c r="B36" s="50"/>
      <c r="C36" s="50"/>
      <c r="D36" s="50"/>
      <c r="E36" s="50"/>
      <c r="F36" s="50"/>
      <c r="G36" s="50"/>
      <c r="H36" s="50"/>
      <c r="I36" s="50"/>
      <c r="J36" s="51"/>
      <c r="K36" s="3"/>
      <c r="L36" s="3"/>
      <c r="M36" s="3"/>
      <c r="N36" s="3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4.25" customHeight="1" x14ac:dyDescent="0.2">
      <c r="A37" s="32"/>
      <c r="B37" s="50"/>
      <c r="C37" s="50"/>
      <c r="D37" s="50"/>
      <c r="E37" s="50"/>
      <c r="F37" s="50"/>
      <c r="G37" s="50"/>
      <c r="H37" s="50"/>
      <c r="I37" s="50"/>
      <c r="J37" s="51"/>
      <c r="K37" s="3"/>
      <c r="L37" s="3"/>
      <c r="M37" s="3"/>
      <c r="N37" s="3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131" t="s">
        <v>171</v>
      </c>
      <c r="C38" s="131"/>
      <c r="D38" s="131"/>
      <c r="E38" s="131"/>
      <c r="F38" s="131"/>
      <c r="G38" s="131"/>
      <c r="H38" s="131"/>
      <c r="I38" s="131"/>
      <c r="J38" s="131"/>
      <c r="K38" s="3"/>
      <c r="L38" s="3"/>
      <c r="M38" s="3"/>
      <c r="N38" s="3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128" t="s">
        <v>172</v>
      </c>
      <c r="C39" s="128"/>
      <c r="D39" s="128"/>
      <c r="E39" s="128"/>
      <c r="F39" s="128"/>
      <c r="G39" s="128"/>
      <c r="H39" s="128"/>
      <c r="I39" s="44" t="s">
        <v>162</v>
      </c>
      <c r="J39" s="44" t="s">
        <v>163</v>
      </c>
      <c r="K39" s="3"/>
      <c r="L39" s="3"/>
      <c r="M39" s="3"/>
      <c r="N39" s="3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128" t="s">
        <v>173</v>
      </c>
      <c r="C40" s="128"/>
      <c r="D40" s="128"/>
      <c r="E40" s="128"/>
      <c r="F40" s="128"/>
      <c r="G40" s="128"/>
      <c r="H40" s="128"/>
      <c r="I40" s="128"/>
      <c r="J40" s="52">
        <f>J35</f>
        <v>12.21228409090909</v>
      </c>
      <c r="K40" s="3"/>
      <c r="L40" s="3"/>
      <c r="M40" s="3"/>
      <c r="N40" s="3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44" t="s">
        <v>135</v>
      </c>
      <c r="C41" s="132" t="s">
        <v>174</v>
      </c>
      <c r="D41" s="132"/>
      <c r="E41" s="132"/>
      <c r="F41" s="132"/>
      <c r="G41" s="132"/>
      <c r="H41" s="132"/>
      <c r="I41" s="46">
        <f>1/12</f>
        <v>8.3333333333333329E-2</v>
      </c>
      <c r="J41" s="45">
        <f>$J$40*I41</f>
        <v>1.0176903409090907</v>
      </c>
      <c r="K41" s="3"/>
      <c r="L41" s="3"/>
      <c r="M41" s="3"/>
      <c r="N41" s="3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44" t="s">
        <v>137</v>
      </c>
      <c r="C42" s="132" t="s">
        <v>175</v>
      </c>
      <c r="D42" s="132"/>
      <c r="E42" s="132"/>
      <c r="F42" s="132"/>
      <c r="G42" s="132"/>
      <c r="H42" s="132"/>
      <c r="I42" s="46">
        <f>((1/12)+(1/12)/3)</f>
        <v>0.1111111111111111</v>
      </c>
      <c r="J42" s="45">
        <f>$J$40*I42</f>
        <v>1.3569204545454545</v>
      </c>
      <c r="K42" s="3"/>
      <c r="L42" s="3"/>
      <c r="M42" s="3"/>
      <c r="N42" s="3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4.25" customHeight="1" x14ac:dyDescent="0.2">
      <c r="A43" s="32"/>
      <c r="B43" s="128" t="s">
        <v>176</v>
      </c>
      <c r="C43" s="128"/>
      <c r="D43" s="128"/>
      <c r="E43" s="128"/>
      <c r="F43" s="128"/>
      <c r="G43" s="128"/>
      <c r="H43" s="128"/>
      <c r="I43" s="53">
        <f>I41+I42</f>
        <v>0.19444444444444442</v>
      </c>
      <c r="J43" s="48">
        <f>SUM(J41:J42)</f>
        <v>2.3746107954545455</v>
      </c>
      <c r="K43" s="49"/>
      <c r="L43" s="3"/>
      <c r="M43" s="3"/>
      <c r="N43" s="3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4.25" customHeight="1" x14ac:dyDescent="0.2">
      <c r="A44" s="32"/>
      <c r="B44" s="54"/>
      <c r="C44" s="55"/>
      <c r="D44" s="55"/>
      <c r="E44" s="55"/>
      <c r="F44" s="55"/>
      <c r="G44" s="55"/>
      <c r="H44" s="55"/>
      <c r="I44" s="56"/>
      <c r="J44" s="57"/>
      <c r="K44" s="3"/>
      <c r="L44" s="3"/>
      <c r="M44" s="3"/>
      <c r="N44" s="3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4.25" customHeight="1" x14ac:dyDescent="0.2">
      <c r="A45" s="32"/>
      <c r="B45" s="128" t="s">
        <v>177</v>
      </c>
      <c r="C45" s="128"/>
      <c r="D45" s="128"/>
      <c r="E45" s="128"/>
      <c r="F45" s="128"/>
      <c r="G45" s="128"/>
      <c r="H45" s="128"/>
      <c r="I45" s="44" t="s">
        <v>162</v>
      </c>
      <c r="J45" s="44" t="s">
        <v>163</v>
      </c>
      <c r="K45" s="3"/>
      <c r="L45" s="3"/>
      <c r="M45" s="3"/>
      <c r="N45" s="3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4.25" customHeight="1" x14ac:dyDescent="0.2">
      <c r="A46" s="32"/>
      <c r="B46" s="128" t="s">
        <v>178</v>
      </c>
      <c r="C46" s="128"/>
      <c r="D46" s="128"/>
      <c r="E46" s="128"/>
      <c r="F46" s="128"/>
      <c r="G46" s="128"/>
      <c r="H46" s="128"/>
      <c r="I46" s="128"/>
      <c r="J46" s="58">
        <f>J35+J43</f>
        <v>14.586894886363636</v>
      </c>
      <c r="K46" s="3"/>
      <c r="L46" s="3"/>
      <c r="M46" s="3"/>
      <c r="N46" s="3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4.25" customHeight="1" x14ac:dyDescent="0.2">
      <c r="A47" s="32"/>
      <c r="B47" s="44" t="s">
        <v>135</v>
      </c>
      <c r="C47" s="132" t="s">
        <v>179</v>
      </c>
      <c r="D47" s="132"/>
      <c r="E47" s="132"/>
      <c r="F47" s="132"/>
      <c r="G47" s="132"/>
      <c r="H47" s="132"/>
      <c r="I47" s="46">
        <v>0.2</v>
      </c>
      <c r="J47" s="45">
        <f t="shared" ref="J47:J54" si="0">$J$46*I47</f>
        <v>2.9173789772727274</v>
      </c>
      <c r="K47" s="3"/>
      <c r="L47" s="3"/>
      <c r="M47" s="3"/>
      <c r="N47" s="3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44" t="s">
        <v>137</v>
      </c>
      <c r="C48" s="132" t="s">
        <v>180</v>
      </c>
      <c r="D48" s="132"/>
      <c r="E48" s="132"/>
      <c r="F48" s="132"/>
      <c r="G48" s="132"/>
      <c r="H48" s="132"/>
      <c r="I48" s="46">
        <v>2.5000000000000001E-2</v>
      </c>
      <c r="J48" s="45">
        <f t="shared" si="0"/>
        <v>0.36467237215909093</v>
      </c>
      <c r="K48" s="3"/>
      <c r="L48" s="3"/>
      <c r="M48" s="3"/>
      <c r="N48" s="3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4.25" customHeight="1" x14ac:dyDescent="0.2">
      <c r="A49" s="32"/>
      <c r="B49" s="44" t="s">
        <v>140</v>
      </c>
      <c r="C49" s="132" t="s">
        <v>181</v>
      </c>
      <c r="D49" s="132"/>
      <c r="E49" s="132"/>
      <c r="F49" s="132"/>
      <c r="G49" s="132"/>
      <c r="H49" s="132"/>
      <c r="I49" s="113">
        <v>0</v>
      </c>
      <c r="J49" s="45">
        <f t="shared" si="0"/>
        <v>0</v>
      </c>
      <c r="K49" s="3"/>
      <c r="L49" s="3"/>
      <c r="M49" s="3"/>
      <c r="N49" s="3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44" t="s">
        <v>143</v>
      </c>
      <c r="C50" s="132" t="s">
        <v>182</v>
      </c>
      <c r="D50" s="132"/>
      <c r="E50" s="132"/>
      <c r="F50" s="132"/>
      <c r="G50" s="132"/>
      <c r="H50" s="132"/>
      <c r="I50" s="46">
        <v>1.4999999999999999E-2</v>
      </c>
      <c r="J50" s="45">
        <f t="shared" si="0"/>
        <v>0.21880342329545452</v>
      </c>
      <c r="K50" s="3"/>
      <c r="L50" s="3"/>
      <c r="M50" s="3"/>
      <c r="N50" s="3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4.25" customHeight="1" x14ac:dyDescent="0.2">
      <c r="A51" s="32"/>
      <c r="B51" s="44" t="s">
        <v>168</v>
      </c>
      <c r="C51" s="132" t="s">
        <v>183</v>
      </c>
      <c r="D51" s="132"/>
      <c r="E51" s="132"/>
      <c r="F51" s="132"/>
      <c r="G51" s="132"/>
      <c r="H51" s="132"/>
      <c r="I51" s="46">
        <v>0.01</v>
      </c>
      <c r="J51" s="45">
        <f t="shared" si="0"/>
        <v>0.14586894886363636</v>
      </c>
      <c r="K51" s="3"/>
      <c r="L51" s="3"/>
      <c r="M51" s="3"/>
      <c r="N51" s="3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4.25" customHeight="1" x14ac:dyDescent="0.2">
      <c r="A52" s="32"/>
      <c r="B52" s="44" t="s">
        <v>184</v>
      </c>
      <c r="C52" s="132" t="s">
        <v>185</v>
      </c>
      <c r="D52" s="132"/>
      <c r="E52" s="132"/>
      <c r="F52" s="132"/>
      <c r="G52" s="132"/>
      <c r="H52" s="132"/>
      <c r="I52" s="46">
        <v>6.0000000000000001E-3</v>
      </c>
      <c r="J52" s="45">
        <f t="shared" si="0"/>
        <v>8.7521369318181816E-2</v>
      </c>
      <c r="K52" s="3"/>
      <c r="L52" s="3"/>
      <c r="M52" s="3"/>
      <c r="N52" s="3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4.25" customHeight="1" x14ac:dyDescent="0.2">
      <c r="A53" s="32"/>
      <c r="B53" s="44" t="s">
        <v>186</v>
      </c>
      <c r="C53" s="132" t="s">
        <v>187</v>
      </c>
      <c r="D53" s="132"/>
      <c r="E53" s="132"/>
      <c r="F53" s="132"/>
      <c r="G53" s="132"/>
      <c r="H53" s="132"/>
      <c r="I53" s="46">
        <v>2E-3</v>
      </c>
      <c r="J53" s="45">
        <f t="shared" si="0"/>
        <v>2.9173789772727273E-2</v>
      </c>
      <c r="K53" s="3"/>
      <c r="L53" s="3"/>
      <c r="M53" s="3"/>
      <c r="N53" s="3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4.25" customHeight="1" x14ac:dyDescent="0.2">
      <c r="A54" s="32"/>
      <c r="B54" s="44" t="s">
        <v>188</v>
      </c>
      <c r="C54" s="132" t="s">
        <v>189</v>
      </c>
      <c r="D54" s="132"/>
      <c r="E54" s="132"/>
      <c r="F54" s="132"/>
      <c r="G54" s="132"/>
      <c r="H54" s="132"/>
      <c r="I54" s="46">
        <v>0.08</v>
      </c>
      <c r="J54" s="45">
        <f t="shared" si="0"/>
        <v>1.1669515909090908</v>
      </c>
      <c r="K54" s="3"/>
      <c r="L54" s="3"/>
      <c r="M54" s="3"/>
      <c r="N54" s="3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4.25" customHeight="1" x14ac:dyDescent="0.2">
      <c r="A55" s="32"/>
      <c r="B55" s="128" t="s">
        <v>190</v>
      </c>
      <c r="C55" s="128"/>
      <c r="D55" s="128"/>
      <c r="E55" s="128"/>
      <c r="F55" s="128"/>
      <c r="G55" s="128"/>
      <c r="H55" s="128"/>
      <c r="I55" s="53">
        <f>SUM(I47:I54)</f>
        <v>0.33800000000000002</v>
      </c>
      <c r="J55" s="48">
        <f>SUM(J47:J54)</f>
        <v>4.9303704715909094</v>
      </c>
      <c r="K55" s="49"/>
      <c r="L55" s="3"/>
      <c r="M55" s="3"/>
      <c r="N55" s="3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4.25" customHeight="1" x14ac:dyDescent="0.2">
      <c r="A56" s="32"/>
      <c r="B56" s="2"/>
      <c r="C56" s="50"/>
      <c r="D56" s="50"/>
      <c r="E56" s="50"/>
      <c r="F56" s="50"/>
      <c r="G56" s="50"/>
      <c r="H56" s="50"/>
      <c r="I56" s="59"/>
      <c r="J56" s="60"/>
      <c r="K56" s="49"/>
      <c r="L56" s="3"/>
      <c r="M56" s="3"/>
      <c r="N56" s="3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/>
      <c r="B57" s="128" t="s">
        <v>191</v>
      </c>
      <c r="C57" s="128"/>
      <c r="D57" s="128"/>
      <c r="E57" s="128"/>
      <c r="F57" s="128"/>
      <c r="G57" s="128"/>
      <c r="H57" s="128"/>
      <c r="I57" s="53"/>
      <c r="J57" s="44" t="s">
        <v>163</v>
      </c>
      <c r="K57" s="3"/>
      <c r="L57" s="3"/>
      <c r="M57" s="3"/>
      <c r="N57" s="3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61"/>
      <c r="B58" s="44" t="s">
        <v>135</v>
      </c>
      <c r="C58" s="132" t="s">
        <v>192</v>
      </c>
      <c r="D58" s="132"/>
      <c r="E58" s="132"/>
      <c r="F58" s="132"/>
      <c r="G58" s="132"/>
      <c r="H58" s="132"/>
      <c r="I58" s="62"/>
      <c r="J58" s="45">
        <v>0</v>
      </c>
      <c r="K58" s="63"/>
      <c r="L58" s="63"/>
      <c r="M58" s="63"/>
      <c r="N58" s="63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</row>
    <row r="59" spans="1:26" ht="14.25" customHeight="1" x14ac:dyDescent="0.2">
      <c r="A59" s="32"/>
      <c r="B59" s="44" t="s">
        <v>137</v>
      </c>
      <c r="C59" s="132" t="s">
        <v>193</v>
      </c>
      <c r="D59" s="132"/>
      <c r="E59" s="132"/>
      <c r="F59" s="132"/>
      <c r="G59" s="132"/>
      <c r="H59" s="132"/>
      <c r="I59" s="45"/>
      <c r="J59" s="45">
        <v>0</v>
      </c>
      <c r="K59" s="3"/>
      <c r="L59" s="3"/>
      <c r="M59" s="3"/>
      <c r="N59" s="3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4.25" customHeight="1" x14ac:dyDescent="0.2">
      <c r="A60" s="32"/>
      <c r="B60" s="44" t="s">
        <v>140</v>
      </c>
      <c r="C60" s="132" t="s">
        <v>194</v>
      </c>
      <c r="D60" s="132"/>
      <c r="E60" s="132"/>
      <c r="F60" s="132"/>
      <c r="G60" s="132"/>
      <c r="H60" s="132"/>
      <c r="I60" s="45"/>
      <c r="J60" s="45">
        <v>0</v>
      </c>
      <c r="K60" s="3"/>
      <c r="L60" s="3"/>
      <c r="M60" s="3"/>
      <c r="N60" s="3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4.25" customHeight="1" x14ac:dyDescent="0.2">
      <c r="A61" s="32"/>
      <c r="B61" s="44" t="s">
        <v>143</v>
      </c>
      <c r="C61" s="132" t="s">
        <v>195</v>
      </c>
      <c r="D61" s="132"/>
      <c r="E61" s="132"/>
      <c r="F61" s="132"/>
      <c r="G61" s="132"/>
      <c r="H61" s="132"/>
      <c r="I61" s="84"/>
      <c r="J61" s="84">
        <v>0</v>
      </c>
      <c r="K61" s="64"/>
      <c r="L61" s="3"/>
      <c r="M61" s="3"/>
      <c r="N61" s="3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4.25" customHeight="1" x14ac:dyDescent="0.2">
      <c r="A62" s="32"/>
      <c r="B62" s="44" t="s">
        <v>168</v>
      </c>
      <c r="C62" s="132" t="s">
        <v>196</v>
      </c>
      <c r="D62" s="132"/>
      <c r="E62" s="132"/>
      <c r="F62" s="132"/>
      <c r="G62" s="132"/>
      <c r="H62" s="132"/>
      <c r="I62" s="84">
        <v>0</v>
      </c>
      <c r="J62" s="84">
        <v>0</v>
      </c>
      <c r="K62" s="83"/>
      <c r="L62" s="3"/>
      <c r="M62" s="3"/>
      <c r="N62" s="3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4.25" customHeight="1" x14ac:dyDescent="0.2">
      <c r="A63" s="32"/>
      <c r="B63" s="44" t="s">
        <v>184</v>
      </c>
      <c r="C63" s="132" t="s">
        <v>197</v>
      </c>
      <c r="D63" s="132"/>
      <c r="E63" s="132"/>
      <c r="F63" s="132"/>
      <c r="G63" s="132"/>
      <c r="H63" s="132"/>
      <c r="I63" s="84">
        <v>0</v>
      </c>
      <c r="J63" s="84">
        <v>0</v>
      </c>
      <c r="K63" s="65"/>
      <c r="L63" s="3"/>
      <c r="M63" s="3"/>
      <c r="N63" s="3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4.25" customHeight="1" x14ac:dyDescent="0.2">
      <c r="A64" s="32"/>
      <c r="B64" s="128" t="s">
        <v>198</v>
      </c>
      <c r="C64" s="128"/>
      <c r="D64" s="128"/>
      <c r="E64" s="128"/>
      <c r="F64" s="128"/>
      <c r="G64" s="128"/>
      <c r="H64" s="128"/>
      <c r="I64" s="128"/>
      <c r="J64" s="48">
        <f>SUM(J58:J63)</f>
        <v>0</v>
      </c>
      <c r="K64" s="49"/>
      <c r="L64" s="3"/>
      <c r="M64" s="3"/>
      <c r="N64" s="3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4.25" customHeight="1" x14ac:dyDescent="0.2">
      <c r="A65" s="32"/>
      <c r="B65" s="2"/>
      <c r="C65" s="50"/>
      <c r="D65" s="50"/>
      <c r="E65" s="50"/>
      <c r="F65" s="50"/>
      <c r="G65" s="50"/>
      <c r="H65" s="50"/>
      <c r="I65" s="59"/>
      <c r="J65" s="60"/>
      <c r="K65" s="3"/>
      <c r="L65" s="3"/>
      <c r="M65" s="3"/>
      <c r="N65" s="3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4.25" customHeight="1" x14ac:dyDescent="0.2">
      <c r="A66" s="32"/>
      <c r="B66" s="131" t="s">
        <v>199</v>
      </c>
      <c r="C66" s="131"/>
      <c r="D66" s="131"/>
      <c r="E66" s="131"/>
      <c r="F66" s="131"/>
      <c r="G66" s="131"/>
      <c r="H66" s="131"/>
      <c r="I66" s="131"/>
      <c r="J66" s="131"/>
      <c r="K66" s="3"/>
      <c r="L66" s="3"/>
      <c r="M66" s="3"/>
      <c r="N66" s="3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128" t="s">
        <v>200</v>
      </c>
      <c r="C67" s="128"/>
      <c r="D67" s="128"/>
      <c r="E67" s="128"/>
      <c r="F67" s="128"/>
      <c r="G67" s="128"/>
      <c r="H67" s="128"/>
      <c r="I67" s="128"/>
      <c r="J67" s="44" t="s">
        <v>163</v>
      </c>
      <c r="K67" s="3"/>
      <c r="L67" s="3"/>
      <c r="M67" s="3"/>
      <c r="N67" s="3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44" t="s">
        <v>201</v>
      </c>
      <c r="C68" s="132" t="s">
        <v>202</v>
      </c>
      <c r="D68" s="132"/>
      <c r="E68" s="132"/>
      <c r="F68" s="132"/>
      <c r="G68" s="132"/>
      <c r="H68" s="132"/>
      <c r="I68" s="132"/>
      <c r="J68" s="45">
        <f>J43</f>
        <v>2.3746107954545455</v>
      </c>
      <c r="K68" s="3"/>
      <c r="L68" s="3"/>
      <c r="M68" s="3"/>
      <c r="N68" s="3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4.25" customHeight="1" x14ac:dyDescent="0.2">
      <c r="A69" s="32"/>
      <c r="B69" s="44" t="s">
        <v>203</v>
      </c>
      <c r="C69" s="132" t="s">
        <v>204</v>
      </c>
      <c r="D69" s="132"/>
      <c r="E69" s="132"/>
      <c r="F69" s="132"/>
      <c r="G69" s="132"/>
      <c r="H69" s="132"/>
      <c r="I69" s="132"/>
      <c r="J69" s="45">
        <f>J55</f>
        <v>4.9303704715909094</v>
      </c>
      <c r="K69" s="3"/>
      <c r="L69" s="3"/>
      <c r="M69" s="3"/>
      <c r="N69" s="3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4.25" customHeight="1" x14ac:dyDescent="0.2">
      <c r="A70" s="32"/>
      <c r="B70" s="44" t="s">
        <v>205</v>
      </c>
      <c r="C70" s="132" t="s">
        <v>206</v>
      </c>
      <c r="D70" s="132"/>
      <c r="E70" s="132"/>
      <c r="F70" s="132"/>
      <c r="G70" s="132"/>
      <c r="H70" s="132"/>
      <c r="I70" s="132"/>
      <c r="J70" s="45">
        <f>J64</f>
        <v>0</v>
      </c>
      <c r="K70" s="3"/>
      <c r="L70" s="3"/>
      <c r="M70" s="3"/>
      <c r="N70" s="3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4.25" customHeight="1" x14ac:dyDescent="0.2">
      <c r="A71" s="61"/>
      <c r="B71" s="128" t="s">
        <v>207</v>
      </c>
      <c r="C71" s="128"/>
      <c r="D71" s="128"/>
      <c r="E71" s="128"/>
      <c r="F71" s="128"/>
      <c r="G71" s="128"/>
      <c r="H71" s="128"/>
      <c r="I71" s="128"/>
      <c r="J71" s="48">
        <f>SUM(J68:J70)</f>
        <v>7.3049812670454548</v>
      </c>
      <c r="K71" s="49"/>
      <c r="L71" s="63"/>
      <c r="M71" s="63"/>
      <c r="N71" s="63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ht="14.25" customHeight="1" x14ac:dyDescent="0.2">
      <c r="A72" s="32"/>
      <c r="B72" s="138"/>
      <c r="C72" s="138"/>
      <c r="D72" s="138"/>
      <c r="E72" s="138"/>
      <c r="F72" s="138"/>
      <c r="G72" s="138"/>
      <c r="H72" s="138"/>
      <c r="I72" s="138"/>
      <c r="J72" s="138"/>
      <c r="K72" s="3"/>
      <c r="L72" s="3"/>
      <c r="M72" s="3"/>
      <c r="N72" s="3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4.25" customHeight="1" x14ac:dyDescent="0.2">
      <c r="A73" s="32"/>
      <c r="B73" s="66"/>
      <c r="C73" s="66"/>
      <c r="D73" s="66"/>
      <c r="E73" s="66"/>
      <c r="F73" s="66"/>
      <c r="G73" s="66"/>
      <c r="H73" s="66"/>
      <c r="I73" s="66"/>
      <c r="J73" s="66"/>
      <c r="K73" s="3"/>
      <c r="L73" s="3"/>
      <c r="M73" s="3"/>
      <c r="N73" s="3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4.25" customHeight="1" x14ac:dyDescent="0.2">
      <c r="A74" s="32"/>
      <c r="B74" s="131" t="s">
        <v>208</v>
      </c>
      <c r="C74" s="131"/>
      <c r="D74" s="131"/>
      <c r="E74" s="131"/>
      <c r="F74" s="131"/>
      <c r="G74" s="131"/>
      <c r="H74" s="131"/>
      <c r="I74" s="131"/>
      <c r="J74" s="131"/>
      <c r="K74" s="3"/>
      <c r="L74" s="3"/>
      <c r="M74" s="3"/>
      <c r="N74" s="3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4.25" customHeight="1" x14ac:dyDescent="0.2">
      <c r="A75" s="32"/>
      <c r="B75" s="44">
        <v>3</v>
      </c>
      <c r="C75" s="128" t="s">
        <v>209</v>
      </c>
      <c r="D75" s="128"/>
      <c r="E75" s="128"/>
      <c r="F75" s="128"/>
      <c r="G75" s="128"/>
      <c r="H75" s="128"/>
      <c r="I75" s="44" t="s">
        <v>162</v>
      </c>
      <c r="J75" s="44" t="s">
        <v>163</v>
      </c>
      <c r="K75" s="3"/>
      <c r="L75" s="3"/>
      <c r="M75" s="3"/>
      <c r="N75" s="3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4.25" customHeight="1" x14ac:dyDescent="0.2">
      <c r="A76" s="32"/>
      <c r="B76" s="128" t="s">
        <v>173</v>
      </c>
      <c r="C76" s="128"/>
      <c r="D76" s="128"/>
      <c r="E76" s="128"/>
      <c r="F76" s="128"/>
      <c r="G76" s="128"/>
      <c r="H76" s="128"/>
      <c r="I76" s="128"/>
      <c r="J76" s="58">
        <f>J35</f>
        <v>12.21228409090909</v>
      </c>
      <c r="K76" s="3"/>
      <c r="L76" s="3"/>
      <c r="M76" s="3"/>
      <c r="N76" s="3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4.25" customHeight="1" x14ac:dyDescent="0.2">
      <c r="A77" s="32"/>
      <c r="B77" s="44" t="s">
        <v>135</v>
      </c>
      <c r="C77" s="132" t="s">
        <v>210</v>
      </c>
      <c r="D77" s="132"/>
      <c r="E77" s="132"/>
      <c r="F77" s="132"/>
      <c r="G77" s="132"/>
      <c r="H77" s="132"/>
      <c r="I77" s="46">
        <f>((1/12)*0.05)</f>
        <v>4.1666666666666666E-3</v>
      </c>
      <c r="J77" s="45">
        <f>$J$76*I77</f>
        <v>5.088451704545454E-2</v>
      </c>
      <c r="K77" s="49"/>
      <c r="L77" s="3"/>
      <c r="M77" s="3"/>
      <c r="N77" s="3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4.25" customHeight="1" x14ac:dyDescent="0.2">
      <c r="A78" s="32"/>
      <c r="B78" s="44" t="s">
        <v>137</v>
      </c>
      <c r="C78" s="132" t="s">
        <v>211</v>
      </c>
      <c r="D78" s="132"/>
      <c r="E78" s="132"/>
      <c r="F78" s="132"/>
      <c r="G78" s="132"/>
      <c r="H78" s="132"/>
      <c r="I78" s="46">
        <f>I77*0.08</f>
        <v>3.3333333333333332E-4</v>
      </c>
      <c r="J78" s="45">
        <f>$J$76*I78</f>
        <v>4.0707613636363632E-3</v>
      </c>
      <c r="K78" s="49"/>
      <c r="L78" s="3"/>
      <c r="M78" s="3"/>
      <c r="N78" s="3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4.25" customHeight="1" x14ac:dyDescent="0.2">
      <c r="A79" s="32"/>
      <c r="B79" s="44" t="s">
        <v>140</v>
      </c>
      <c r="C79" s="132" t="s">
        <v>212</v>
      </c>
      <c r="D79" s="132"/>
      <c r="E79" s="132"/>
      <c r="F79" s="132"/>
      <c r="G79" s="132"/>
      <c r="H79" s="132"/>
      <c r="I79" s="46">
        <f>(5/30)/12</f>
        <v>1.3888888888888888E-2</v>
      </c>
      <c r="J79" s="45">
        <f>$J$76*I79</f>
        <v>0.16961505681818181</v>
      </c>
      <c r="K79" s="67" t="s">
        <v>213</v>
      </c>
      <c r="L79" s="3"/>
      <c r="M79" s="3"/>
      <c r="N79" s="3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4.25" customHeight="1" x14ac:dyDescent="0.2">
      <c r="A80" s="32"/>
      <c r="B80" s="44" t="s">
        <v>143</v>
      </c>
      <c r="C80" s="132" t="s">
        <v>214</v>
      </c>
      <c r="D80" s="132"/>
      <c r="E80" s="132"/>
      <c r="F80" s="132"/>
      <c r="G80" s="132"/>
      <c r="H80" s="132"/>
      <c r="I80" s="46">
        <f>I79*I55</f>
        <v>4.6944444444444447E-3</v>
      </c>
      <c r="J80" s="45">
        <f>$J$76*I80</f>
        <v>5.7329889204545452E-2</v>
      </c>
      <c r="K80" s="68"/>
      <c r="L80" s="3"/>
      <c r="M80" s="3"/>
      <c r="N80" s="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4.25" customHeight="1" x14ac:dyDescent="0.2">
      <c r="A81" s="3"/>
      <c r="B81" s="44" t="s">
        <v>168</v>
      </c>
      <c r="C81" s="132" t="s">
        <v>215</v>
      </c>
      <c r="D81" s="132"/>
      <c r="E81" s="132"/>
      <c r="F81" s="132"/>
      <c r="G81" s="132"/>
      <c r="H81" s="132"/>
      <c r="I81" s="46">
        <f>(0.4*0.08)</f>
        <v>3.2000000000000001E-2</v>
      </c>
      <c r="J81" s="45">
        <f>$J$76*I81</f>
        <v>0.39079309090909092</v>
      </c>
      <c r="K81" s="4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2"/>
      <c r="B82" s="128" t="s">
        <v>216</v>
      </c>
      <c r="C82" s="128"/>
      <c r="D82" s="128"/>
      <c r="E82" s="128"/>
      <c r="F82" s="128"/>
      <c r="G82" s="128"/>
      <c r="H82" s="128"/>
      <c r="I82" s="53">
        <f>SUM(I77:I81)</f>
        <v>5.5083333333333331E-2</v>
      </c>
      <c r="J82" s="48">
        <f>SUM(J77:J81)</f>
        <v>0.67269331534090915</v>
      </c>
      <c r="K82" s="49"/>
      <c r="L82" s="3"/>
      <c r="M82" s="3"/>
      <c r="N82" s="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4.25" customHeight="1" x14ac:dyDescent="0.2">
      <c r="A83" s="61"/>
      <c r="B83" s="137"/>
      <c r="C83" s="137"/>
      <c r="D83" s="137"/>
      <c r="E83" s="137"/>
      <c r="F83" s="137"/>
      <c r="G83" s="137"/>
      <c r="H83" s="137"/>
      <c r="I83" s="137"/>
      <c r="J83" s="137"/>
      <c r="K83" s="63"/>
      <c r="L83" s="63"/>
      <c r="M83" s="63"/>
      <c r="N83" s="63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ht="14.25" customHeight="1" x14ac:dyDescent="0.2">
      <c r="A84" s="61"/>
      <c r="B84" s="50"/>
      <c r="C84" s="50"/>
      <c r="D84" s="50"/>
      <c r="E84" s="50"/>
      <c r="F84" s="50"/>
      <c r="G84" s="50"/>
      <c r="H84" s="50"/>
      <c r="I84" s="50"/>
      <c r="J84" s="50"/>
      <c r="K84" s="63"/>
      <c r="L84" s="63"/>
      <c r="M84" s="63"/>
      <c r="N84" s="63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ht="14.25" customHeight="1" x14ac:dyDescent="0.2">
      <c r="A85" s="32"/>
      <c r="B85" s="131" t="s">
        <v>217</v>
      </c>
      <c r="C85" s="131"/>
      <c r="D85" s="131"/>
      <c r="E85" s="131"/>
      <c r="F85" s="131"/>
      <c r="G85" s="131"/>
      <c r="H85" s="131"/>
      <c r="I85" s="131"/>
      <c r="J85" s="131"/>
      <c r="K85" s="3"/>
      <c r="L85" s="3"/>
      <c r="M85" s="3"/>
      <c r="N85" s="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4.25" customHeight="1" x14ac:dyDescent="0.2">
      <c r="A86" s="3"/>
      <c r="B86" s="128" t="s">
        <v>218</v>
      </c>
      <c r="C86" s="128"/>
      <c r="D86" s="128"/>
      <c r="E86" s="128"/>
      <c r="F86" s="128"/>
      <c r="G86" s="128"/>
      <c r="H86" s="128"/>
      <c r="I86" s="44" t="s">
        <v>162</v>
      </c>
      <c r="J86" s="44" t="s">
        <v>163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2"/>
      <c r="B87" s="142" t="s">
        <v>173</v>
      </c>
      <c r="C87" s="142"/>
      <c r="D87" s="142"/>
      <c r="E87" s="142"/>
      <c r="F87" s="142"/>
      <c r="G87" s="142"/>
      <c r="H87" s="142"/>
      <c r="I87" s="142"/>
      <c r="J87" s="69">
        <f>J35</f>
        <v>12.21228409090909</v>
      </c>
      <c r="K87" s="3"/>
      <c r="L87" s="3"/>
      <c r="M87" s="3"/>
      <c r="N87" s="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4.25" customHeight="1" x14ac:dyDescent="0.2">
      <c r="A88" s="32"/>
      <c r="B88" s="44" t="s">
        <v>135</v>
      </c>
      <c r="C88" s="132" t="s">
        <v>219</v>
      </c>
      <c r="D88" s="132"/>
      <c r="E88" s="132"/>
      <c r="F88" s="132"/>
      <c r="G88" s="132"/>
      <c r="H88" s="132"/>
      <c r="I88" s="46">
        <f>I42/12</f>
        <v>9.2592592592592587E-3</v>
      </c>
      <c r="J88" s="45">
        <f t="shared" ref="J88:J93" si="1">$J$87*I88</f>
        <v>0.11307670454545453</v>
      </c>
      <c r="K88" s="70"/>
      <c r="L88" s="3"/>
      <c r="M88" s="3"/>
      <c r="N88" s="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44" t="s">
        <v>137</v>
      </c>
      <c r="C89" s="132" t="s">
        <v>220</v>
      </c>
      <c r="D89" s="132"/>
      <c r="E89" s="132"/>
      <c r="F89" s="132"/>
      <c r="G89" s="132"/>
      <c r="H89" s="132"/>
      <c r="I89" s="46">
        <f>(5.96/30)*(1/12)</f>
        <v>1.6555555555555553E-2</v>
      </c>
      <c r="J89" s="45">
        <f t="shared" si="1"/>
        <v>0.20218114772727269</v>
      </c>
      <c r="K89" s="70"/>
      <c r="L89" s="3"/>
      <c r="M89" s="3"/>
      <c r="N89" s="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4.25" customHeight="1" x14ac:dyDescent="0.2">
      <c r="A90" s="32"/>
      <c r="B90" s="44" t="s">
        <v>140</v>
      </c>
      <c r="C90" s="132" t="s">
        <v>221</v>
      </c>
      <c r="D90" s="132"/>
      <c r="E90" s="132"/>
      <c r="F90" s="132"/>
      <c r="G90" s="132"/>
      <c r="H90" s="132"/>
      <c r="I90" s="46">
        <f>(5/30)/12*0.015</f>
        <v>2.0833333333333332E-4</v>
      </c>
      <c r="J90" s="45">
        <f t="shared" si="1"/>
        <v>2.544225852272727E-3</v>
      </c>
      <c r="K90" s="49"/>
      <c r="L90" s="3"/>
      <c r="M90" s="3"/>
      <c r="N90" s="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44" t="s">
        <v>143</v>
      </c>
      <c r="C91" s="134" t="s">
        <v>222</v>
      </c>
      <c r="D91" s="134"/>
      <c r="E91" s="134"/>
      <c r="F91" s="134"/>
      <c r="G91" s="134"/>
      <c r="H91" s="134"/>
      <c r="I91" s="46">
        <f>(15/30)/12*0.0078</f>
        <v>3.2499999999999999E-4</v>
      </c>
      <c r="J91" s="45">
        <f t="shared" si="1"/>
        <v>3.9689923295454545E-3</v>
      </c>
      <c r="K91" s="49"/>
      <c r="L91" s="3"/>
      <c r="M91" s="3"/>
      <c r="N91" s="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4.25" customHeight="1" x14ac:dyDescent="0.2">
      <c r="A92" s="32"/>
      <c r="B92" s="44" t="s">
        <v>168</v>
      </c>
      <c r="C92" s="132" t="s">
        <v>223</v>
      </c>
      <c r="D92" s="132"/>
      <c r="E92" s="132"/>
      <c r="F92" s="132"/>
      <c r="G92" s="132"/>
      <c r="H92" s="132"/>
      <c r="I92" s="46">
        <f>(0.0144*0.1*0.4509*6/12)</f>
        <v>3.2464800000000003E-4</v>
      </c>
      <c r="J92" s="45">
        <f t="shared" si="1"/>
        <v>3.964693605545455E-3</v>
      </c>
      <c r="K92" s="49"/>
      <c r="L92" s="3"/>
      <c r="M92" s="3"/>
      <c r="N92" s="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4.25" customHeight="1" x14ac:dyDescent="0.2">
      <c r="A93" s="32"/>
      <c r="B93" s="44" t="s">
        <v>184</v>
      </c>
      <c r="C93" s="135" t="s">
        <v>224</v>
      </c>
      <c r="D93" s="135"/>
      <c r="E93" s="135"/>
      <c r="F93" s="135"/>
      <c r="G93" s="135"/>
      <c r="H93" s="135"/>
      <c r="I93" s="46">
        <f>SUM(I88:I92)*I55</f>
        <v>9.0154050980740738E-3</v>
      </c>
      <c r="J93" s="45">
        <f t="shared" si="1"/>
        <v>0.11009868825231071</v>
      </c>
      <c r="K93" s="49"/>
      <c r="L93" s="3"/>
      <c r="M93" s="3"/>
      <c r="N93" s="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4.25" customHeight="1" x14ac:dyDescent="0.2">
      <c r="A94" s="61"/>
      <c r="B94" s="128" t="s">
        <v>225</v>
      </c>
      <c r="C94" s="128"/>
      <c r="D94" s="128"/>
      <c r="E94" s="128"/>
      <c r="F94" s="128"/>
      <c r="G94" s="128"/>
      <c r="H94" s="128"/>
      <c r="I94" s="53">
        <f>SUM(I88:I93)</f>
        <v>3.5688201246222219E-2</v>
      </c>
      <c r="J94" s="48">
        <f>SUM(J88:J93)</f>
        <v>0.43583445231240159</v>
      </c>
      <c r="K94" s="49"/>
      <c r="L94" s="63"/>
      <c r="M94" s="63"/>
      <c r="N94" s="63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ht="16.5" customHeight="1" x14ac:dyDescent="0.2">
      <c r="A95" s="32"/>
      <c r="B95" s="136"/>
      <c r="C95" s="136"/>
      <c r="D95" s="136"/>
      <c r="E95" s="136"/>
      <c r="F95" s="136"/>
      <c r="G95" s="136"/>
      <c r="H95" s="136"/>
      <c r="I95" s="136"/>
      <c r="J95" s="136"/>
      <c r="K95" s="3"/>
      <c r="L95" s="3"/>
      <c r="M95" s="3"/>
      <c r="N95" s="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128" t="s">
        <v>226</v>
      </c>
      <c r="C96" s="128"/>
      <c r="D96" s="128"/>
      <c r="E96" s="128"/>
      <c r="F96" s="128"/>
      <c r="G96" s="128"/>
      <c r="H96" s="128"/>
      <c r="I96" s="44" t="s">
        <v>162</v>
      </c>
      <c r="J96" s="44" t="s">
        <v>163</v>
      </c>
      <c r="K96" s="3"/>
      <c r="L96" s="3"/>
      <c r="M96" s="3"/>
      <c r="N96" s="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129" t="s">
        <v>173</v>
      </c>
      <c r="C97" s="129"/>
      <c r="D97" s="129"/>
      <c r="E97" s="129"/>
      <c r="F97" s="129"/>
      <c r="G97" s="129"/>
      <c r="H97" s="129"/>
      <c r="I97" s="129"/>
      <c r="J97" s="71">
        <f>J35</f>
        <v>12.21228409090909</v>
      </c>
      <c r="K97" s="3"/>
      <c r="L97" s="3"/>
      <c r="M97" s="3"/>
      <c r="N97" s="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44" t="s">
        <v>135</v>
      </c>
      <c r="C98" s="132" t="s">
        <v>227</v>
      </c>
      <c r="D98" s="132"/>
      <c r="E98" s="132"/>
      <c r="F98" s="132"/>
      <c r="G98" s="132"/>
      <c r="H98" s="132"/>
      <c r="I98" s="46"/>
      <c r="J98" s="45">
        <v>0</v>
      </c>
      <c r="K98" s="3"/>
      <c r="L98" s="3"/>
      <c r="M98" s="3"/>
      <c r="N98" s="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4.25" customHeight="1" x14ac:dyDescent="0.2">
      <c r="A99" s="32"/>
      <c r="B99" s="128" t="s">
        <v>228</v>
      </c>
      <c r="C99" s="128"/>
      <c r="D99" s="128"/>
      <c r="E99" s="128"/>
      <c r="F99" s="128"/>
      <c r="G99" s="128"/>
      <c r="H99" s="128"/>
      <c r="I99" s="53"/>
      <c r="J99" s="48">
        <f>J98</f>
        <v>0</v>
      </c>
      <c r="K99" s="49"/>
      <c r="L99" s="3"/>
      <c r="M99" s="3"/>
      <c r="N99" s="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6.5" customHeight="1" x14ac:dyDescent="0.2">
      <c r="A100" s="32"/>
      <c r="B100" s="72"/>
      <c r="C100" s="72"/>
      <c r="D100" s="72"/>
      <c r="E100" s="72"/>
      <c r="F100" s="72"/>
      <c r="G100" s="72"/>
      <c r="H100" s="72"/>
      <c r="I100" s="72"/>
      <c r="J100" s="72"/>
      <c r="K100" s="3"/>
      <c r="L100" s="3"/>
      <c r="M100" s="3"/>
      <c r="N100" s="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4.25" customHeight="1" x14ac:dyDescent="0.2">
      <c r="A101" s="32"/>
      <c r="B101" s="131" t="s">
        <v>229</v>
      </c>
      <c r="C101" s="131"/>
      <c r="D101" s="131"/>
      <c r="E101" s="131"/>
      <c r="F101" s="131"/>
      <c r="G101" s="131"/>
      <c r="H101" s="131"/>
      <c r="I101" s="131"/>
      <c r="J101" s="131"/>
      <c r="K101" s="3"/>
      <c r="L101" s="3"/>
      <c r="M101" s="3"/>
      <c r="N101" s="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128" t="s">
        <v>230</v>
      </c>
      <c r="C102" s="128"/>
      <c r="D102" s="128"/>
      <c r="E102" s="128"/>
      <c r="F102" s="128"/>
      <c r="G102" s="128"/>
      <c r="H102" s="128"/>
      <c r="I102" s="128"/>
      <c r="J102" s="44" t="s">
        <v>163</v>
      </c>
      <c r="K102" s="3"/>
      <c r="L102" s="3"/>
      <c r="M102" s="3"/>
      <c r="N102" s="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44" t="s">
        <v>231</v>
      </c>
      <c r="C103" s="132" t="s">
        <v>220</v>
      </c>
      <c r="D103" s="132"/>
      <c r="E103" s="132"/>
      <c r="F103" s="132"/>
      <c r="G103" s="132"/>
      <c r="H103" s="132"/>
      <c r="I103" s="132"/>
      <c r="J103" s="45">
        <f>J94</f>
        <v>0.43583445231240159</v>
      </c>
      <c r="K103" s="3"/>
      <c r="L103" s="3"/>
      <c r="M103" s="3"/>
      <c r="N103" s="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4.25" customHeight="1" x14ac:dyDescent="0.2">
      <c r="A104" s="32"/>
      <c r="B104" s="44" t="s">
        <v>232</v>
      </c>
      <c r="C104" s="132" t="s">
        <v>233</v>
      </c>
      <c r="D104" s="132"/>
      <c r="E104" s="132"/>
      <c r="F104" s="132"/>
      <c r="G104" s="132"/>
      <c r="H104" s="132"/>
      <c r="I104" s="132"/>
      <c r="J104" s="45">
        <f>J99</f>
        <v>0</v>
      </c>
      <c r="K104" s="3"/>
      <c r="L104" s="3"/>
      <c r="M104" s="3"/>
      <c r="N104" s="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4.25" customHeight="1" x14ac:dyDescent="0.2">
      <c r="A105" s="61"/>
      <c r="B105" s="128" t="s">
        <v>234</v>
      </c>
      <c r="C105" s="128"/>
      <c r="D105" s="128"/>
      <c r="E105" s="128"/>
      <c r="F105" s="128"/>
      <c r="G105" s="128"/>
      <c r="H105" s="128"/>
      <c r="I105" s="128"/>
      <c r="J105" s="48">
        <f>SUM(J103:J104)</f>
        <v>0.43583445231240159</v>
      </c>
      <c r="K105" s="49"/>
      <c r="L105" s="63"/>
      <c r="M105" s="63"/>
      <c r="N105" s="63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ht="16.5" customHeight="1" x14ac:dyDescent="0.2">
      <c r="A106" s="32"/>
      <c r="B106" s="72"/>
      <c r="C106" s="72"/>
      <c r="D106" s="72"/>
      <c r="E106" s="72"/>
      <c r="F106" s="72"/>
      <c r="G106" s="72"/>
      <c r="H106" s="72"/>
      <c r="I106" s="72"/>
      <c r="J106" s="72"/>
      <c r="K106" s="3"/>
      <c r="L106" s="3"/>
      <c r="M106" s="3"/>
      <c r="N106" s="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6.5" customHeight="1" x14ac:dyDescent="0.2">
      <c r="A107" s="32"/>
      <c r="B107" s="72"/>
      <c r="C107" s="72"/>
      <c r="D107" s="72"/>
      <c r="E107" s="72"/>
      <c r="F107" s="72"/>
      <c r="G107" s="72"/>
      <c r="H107" s="72"/>
      <c r="I107" s="72"/>
      <c r="J107" s="72"/>
      <c r="K107" s="3"/>
      <c r="L107" s="3"/>
      <c r="M107" s="3"/>
      <c r="N107" s="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4.25" customHeight="1" x14ac:dyDescent="0.2">
      <c r="A108" s="32"/>
      <c r="B108" s="131" t="s">
        <v>235</v>
      </c>
      <c r="C108" s="131"/>
      <c r="D108" s="131"/>
      <c r="E108" s="131"/>
      <c r="F108" s="131"/>
      <c r="G108" s="131"/>
      <c r="H108" s="131"/>
      <c r="I108" s="131"/>
      <c r="J108" s="131"/>
      <c r="K108" s="3"/>
      <c r="L108" s="3"/>
      <c r="M108" s="3"/>
      <c r="N108" s="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4.25" customHeight="1" x14ac:dyDescent="0.2">
      <c r="A109" s="32"/>
      <c r="B109" s="44">
        <v>5</v>
      </c>
      <c r="C109" s="128" t="s">
        <v>236</v>
      </c>
      <c r="D109" s="128"/>
      <c r="E109" s="128"/>
      <c r="F109" s="128"/>
      <c r="G109" s="128"/>
      <c r="H109" s="128"/>
      <c r="I109" s="44"/>
      <c r="J109" s="44" t="s">
        <v>163</v>
      </c>
      <c r="K109" s="3"/>
      <c r="L109" s="3"/>
      <c r="M109" s="3"/>
      <c r="N109" s="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4.25" customHeight="1" x14ac:dyDescent="0.2">
      <c r="A110" s="32"/>
      <c r="B110" s="44" t="s">
        <v>135</v>
      </c>
      <c r="C110" s="132" t="s">
        <v>237</v>
      </c>
      <c r="D110" s="132"/>
      <c r="E110" s="132"/>
      <c r="F110" s="132"/>
      <c r="G110" s="132"/>
      <c r="H110" s="132"/>
      <c r="I110" s="45"/>
      <c r="J110" s="45">
        <v>0</v>
      </c>
      <c r="K110" s="3"/>
      <c r="L110" s="3"/>
      <c r="M110" s="3"/>
      <c r="N110" s="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4.25" customHeight="1" x14ac:dyDescent="0.2">
      <c r="A111" s="32"/>
      <c r="B111" s="44" t="s">
        <v>137</v>
      </c>
      <c r="C111" s="132" t="s">
        <v>238</v>
      </c>
      <c r="D111" s="132"/>
      <c r="E111" s="132"/>
      <c r="F111" s="132"/>
      <c r="G111" s="132"/>
      <c r="H111" s="132"/>
      <c r="I111" s="73"/>
      <c r="J111" s="45">
        <v>0</v>
      </c>
      <c r="K111" s="3"/>
      <c r="L111" s="3"/>
      <c r="M111" s="3"/>
      <c r="N111" s="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74" t="s">
        <v>140</v>
      </c>
      <c r="C112" s="132" t="s">
        <v>239</v>
      </c>
      <c r="D112" s="132"/>
      <c r="E112" s="132"/>
      <c r="F112" s="132"/>
      <c r="G112" s="132"/>
      <c r="H112" s="132"/>
      <c r="I112" s="75"/>
      <c r="J112" s="45">
        <v>0</v>
      </c>
      <c r="K112" s="3"/>
      <c r="L112" s="3"/>
      <c r="M112" s="3"/>
      <c r="N112" s="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4.25" customHeight="1" x14ac:dyDescent="0.2">
      <c r="A113" s="32"/>
      <c r="B113" s="74" t="s">
        <v>143</v>
      </c>
      <c r="C113" s="132" t="s">
        <v>240</v>
      </c>
      <c r="D113" s="132"/>
      <c r="E113" s="132"/>
      <c r="F113" s="132"/>
      <c r="G113" s="132"/>
      <c r="H113" s="132"/>
      <c r="I113" s="75"/>
      <c r="J113" s="45">
        <v>0</v>
      </c>
      <c r="K113" s="3"/>
      <c r="L113" s="3"/>
      <c r="M113" s="3"/>
      <c r="N113" s="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4.25" customHeight="1" x14ac:dyDescent="0.2">
      <c r="A114" s="32"/>
      <c r="B114" s="128" t="s">
        <v>241</v>
      </c>
      <c r="C114" s="128"/>
      <c r="D114" s="128"/>
      <c r="E114" s="128"/>
      <c r="F114" s="128"/>
      <c r="G114" s="128"/>
      <c r="H114" s="128"/>
      <c r="I114" s="76"/>
      <c r="J114" s="48">
        <f>SUM(J110:J113)</f>
        <v>0</v>
      </c>
      <c r="K114" s="3"/>
      <c r="L114" s="3"/>
      <c r="M114" s="3"/>
      <c r="N114" s="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6.5" customHeight="1" x14ac:dyDescent="0.2">
      <c r="A115" s="32"/>
      <c r="B115" s="133"/>
      <c r="C115" s="133"/>
      <c r="D115" s="133"/>
      <c r="E115" s="133"/>
      <c r="F115" s="133"/>
      <c r="G115" s="133"/>
      <c r="H115" s="133"/>
      <c r="I115" s="133"/>
      <c r="J115" s="133"/>
      <c r="K115" s="3"/>
      <c r="L115" s="3"/>
      <c r="M115" s="3"/>
      <c r="N115" s="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6.5" customHeight="1" x14ac:dyDescent="0.2">
      <c r="A116" s="32"/>
      <c r="B116" s="72"/>
      <c r="C116" s="72"/>
      <c r="D116" s="72"/>
      <c r="E116" s="72"/>
      <c r="F116" s="72"/>
      <c r="G116" s="72"/>
      <c r="H116" s="72"/>
      <c r="I116" s="72"/>
      <c r="J116" s="72"/>
      <c r="K116" s="3"/>
      <c r="L116" s="3"/>
      <c r="M116" s="3"/>
      <c r="N116" s="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4.25" customHeight="1" x14ac:dyDescent="0.2">
      <c r="A117" s="32"/>
      <c r="B117" s="131" t="s">
        <v>242</v>
      </c>
      <c r="C117" s="131"/>
      <c r="D117" s="131"/>
      <c r="E117" s="131"/>
      <c r="F117" s="131"/>
      <c r="G117" s="131"/>
      <c r="H117" s="131"/>
      <c r="I117" s="131"/>
      <c r="J117" s="131"/>
      <c r="K117" s="49"/>
      <c r="L117" s="70"/>
      <c r="M117" s="70"/>
      <c r="N117" s="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4.25" customHeight="1" x14ac:dyDescent="0.2">
      <c r="A118" s="32"/>
      <c r="B118" s="44">
        <v>6</v>
      </c>
      <c r="C118" s="128" t="s">
        <v>243</v>
      </c>
      <c r="D118" s="128"/>
      <c r="E118" s="128"/>
      <c r="F118" s="128"/>
      <c r="G118" s="128"/>
      <c r="H118" s="128"/>
      <c r="I118" s="44" t="s">
        <v>162</v>
      </c>
      <c r="J118" s="44" t="s">
        <v>163</v>
      </c>
      <c r="K118" s="49"/>
      <c r="L118" s="3"/>
      <c r="M118" s="3"/>
      <c r="N118" s="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44" t="s">
        <v>135</v>
      </c>
      <c r="C119" s="132" t="s">
        <v>244</v>
      </c>
      <c r="D119" s="132"/>
      <c r="E119" s="132"/>
      <c r="F119" s="132"/>
      <c r="G119" s="132"/>
      <c r="H119" s="132"/>
      <c r="I119" s="113">
        <v>0</v>
      </c>
      <c r="J119" s="45">
        <f>J136*I119</f>
        <v>0</v>
      </c>
      <c r="K119" s="77"/>
      <c r="L119" s="35"/>
      <c r="M119" s="35"/>
      <c r="N119" s="49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4.25" customHeight="1" x14ac:dyDescent="0.2">
      <c r="A120" s="32"/>
      <c r="B120" s="44" t="s">
        <v>137</v>
      </c>
      <c r="C120" s="132" t="s">
        <v>245</v>
      </c>
      <c r="D120" s="132"/>
      <c r="E120" s="132"/>
      <c r="F120" s="132"/>
      <c r="G120" s="132"/>
      <c r="H120" s="132"/>
      <c r="I120" s="113">
        <v>0</v>
      </c>
      <c r="J120" s="45">
        <f>(J136+J119)*I120</f>
        <v>0</v>
      </c>
      <c r="K120" s="77"/>
      <c r="L120" s="35"/>
      <c r="M120" s="35"/>
      <c r="N120" s="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4.25" customHeight="1" x14ac:dyDescent="0.2">
      <c r="A121" s="32"/>
      <c r="B121" s="44" t="s">
        <v>140</v>
      </c>
      <c r="C121" s="128" t="s">
        <v>246</v>
      </c>
      <c r="D121" s="128"/>
      <c r="E121" s="128"/>
      <c r="F121" s="128"/>
      <c r="G121" s="128"/>
      <c r="H121" s="128"/>
      <c r="I121" s="46"/>
      <c r="J121" s="45"/>
      <c r="K121" s="35"/>
      <c r="L121" s="35"/>
      <c r="M121" s="35"/>
      <c r="N121" s="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4.25" customHeight="1" x14ac:dyDescent="0.2">
      <c r="A122" s="32"/>
      <c r="B122" s="44" t="s">
        <v>247</v>
      </c>
      <c r="C122" s="132" t="s">
        <v>248</v>
      </c>
      <c r="D122" s="132"/>
      <c r="E122" s="132"/>
      <c r="F122" s="132"/>
      <c r="G122" s="132"/>
      <c r="H122" s="132"/>
      <c r="I122" s="113">
        <v>0</v>
      </c>
      <c r="J122" s="45">
        <f>(($J$136+$J$119+$J$120)/(1-($I$122+$I$123+$I$124))*I122)</f>
        <v>0</v>
      </c>
      <c r="K122" s="77"/>
      <c r="L122" s="49"/>
      <c r="M122" s="3"/>
      <c r="N122" s="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4.25" customHeight="1" x14ac:dyDescent="0.2">
      <c r="A123" s="32"/>
      <c r="B123" s="44" t="s">
        <v>249</v>
      </c>
      <c r="C123" s="132" t="s">
        <v>250</v>
      </c>
      <c r="D123" s="132"/>
      <c r="E123" s="132"/>
      <c r="F123" s="132"/>
      <c r="G123" s="132"/>
      <c r="H123" s="132"/>
      <c r="I123" s="113">
        <v>0</v>
      </c>
      <c r="J123" s="45">
        <f>(($J$136+$J$119+$J$120)/(1-($I$122+$I$123+$I$124))*I123)</f>
        <v>0</v>
      </c>
      <c r="K123" s="49"/>
      <c r="L123" s="49"/>
      <c r="M123" s="3"/>
      <c r="N123" s="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4.25" customHeight="1" x14ac:dyDescent="0.2">
      <c r="A124" s="32"/>
      <c r="B124" s="44" t="s">
        <v>251</v>
      </c>
      <c r="C124" s="132" t="s">
        <v>252</v>
      </c>
      <c r="D124" s="132"/>
      <c r="E124" s="132"/>
      <c r="F124" s="132"/>
      <c r="G124" s="132"/>
      <c r="H124" s="132"/>
      <c r="I124" s="46">
        <v>0.03</v>
      </c>
      <c r="J124" s="45">
        <f>(($J$136+$J$119+$J$120)/(1-($I$122+$I$123+$I$124))*I124)</f>
        <v>0.63791112759611923</v>
      </c>
      <c r="K124" s="49"/>
      <c r="L124" s="49"/>
      <c r="M124" s="3"/>
      <c r="N124" s="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4.25" customHeight="1" x14ac:dyDescent="0.2">
      <c r="A125" s="32"/>
      <c r="B125" s="44" t="s">
        <v>143</v>
      </c>
      <c r="C125" s="132" t="s">
        <v>240</v>
      </c>
      <c r="D125" s="132"/>
      <c r="E125" s="132"/>
      <c r="F125" s="132"/>
      <c r="G125" s="132"/>
      <c r="H125" s="132"/>
      <c r="I125" s="46"/>
      <c r="J125" s="45"/>
      <c r="K125" s="49"/>
      <c r="L125" s="49"/>
      <c r="M125" s="3"/>
      <c r="N125" s="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4.25" customHeight="1" x14ac:dyDescent="0.2">
      <c r="A126" s="32"/>
      <c r="B126" s="128" t="s">
        <v>253</v>
      </c>
      <c r="C126" s="128"/>
      <c r="D126" s="128"/>
      <c r="E126" s="128"/>
      <c r="F126" s="128"/>
      <c r="G126" s="128"/>
      <c r="H126" s="128"/>
      <c r="I126" s="78">
        <f>SUM(I119:I125)</f>
        <v>0.03</v>
      </c>
      <c r="J126" s="48">
        <f>(SUM(J119:J125))</f>
        <v>0.63791112759611923</v>
      </c>
      <c r="K126" s="49"/>
      <c r="L126" s="3"/>
      <c r="M126" s="3"/>
      <c r="N126" s="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4.25" customHeight="1" x14ac:dyDescent="0.2">
      <c r="A127" s="32"/>
      <c r="B127" s="50"/>
      <c r="C127" s="50"/>
      <c r="D127" s="50"/>
      <c r="E127" s="50"/>
      <c r="F127" s="50"/>
      <c r="G127" s="50"/>
      <c r="H127" s="50"/>
      <c r="I127" s="79"/>
      <c r="J127" s="52"/>
      <c r="K127" s="49"/>
      <c r="L127" s="3"/>
      <c r="M127" s="3"/>
      <c r="N127" s="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4.25" customHeight="1" x14ac:dyDescent="0.2">
      <c r="A128" s="32"/>
      <c r="B128" s="50"/>
      <c r="C128" s="50"/>
      <c r="D128" s="50"/>
      <c r="E128" s="50"/>
      <c r="F128" s="50"/>
      <c r="G128" s="50"/>
      <c r="H128" s="50"/>
      <c r="I128" s="79"/>
      <c r="J128" s="52"/>
      <c r="K128" s="49"/>
      <c r="L128" s="3"/>
      <c r="M128" s="3"/>
      <c r="N128" s="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4.25" customHeight="1" x14ac:dyDescent="0.2">
      <c r="A129" s="32"/>
      <c r="B129" s="131" t="s">
        <v>254</v>
      </c>
      <c r="C129" s="131"/>
      <c r="D129" s="131"/>
      <c r="E129" s="131"/>
      <c r="F129" s="131"/>
      <c r="G129" s="131"/>
      <c r="H129" s="131"/>
      <c r="I129" s="131"/>
      <c r="J129" s="131"/>
      <c r="K129" s="3"/>
      <c r="L129" s="3"/>
      <c r="M129" s="3"/>
      <c r="N129" s="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4.25" customHeight="1" x14ac:dyDescent="0.2">
      <c r="A130" s="32"/>
      <c r="B130" s="128" t="s">
        <v>255</v>
      </c>
      <c r="C130" s="128"/>
      <c r="D130" s="128"/>
      <c r="E130" s="128"/>
      <c r="F130" s="128"/>
      <c r="G130" s="128"/>
      <c r="H130" s="128"/>
      <c r="I130" s="128"/>
      <c r="J130" s="44" t="s">
        <v>163</v>
      </c>
      <c r="K130" s="3"/>
      <c r="L130" s="3"/>
      <c r="M130" s="3"/>
      <c r="N130" s="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4.25" customHeight="1" x14ac:dyDescent="0.2">
      <c r="A131" s="32"/>
      <c r="B131" s="44" t="s">
        <v>135</v>
      </c>
      <c r="C131" s="132" t="str">
        <f>B21</f>
        <v>MÓDULO 1 - COMPOSIÇÃO DA REMUNERAÇÃO</v>
      </c>
      <c r="D131" s="132"/>
      <c r="E131" s="132"/>
      <c r="F131" s="132"/>
      <c r="G131" s="132"/>
      <c r="H131" s="132"/>
      <c r="I131" s="132"/>
      <c r="J131" s="45">
        <f>J35</f>
        <v>12.21228409090909</v>
      </c>
      <c r="K131" s="49"/>
      <c r="L131" s="49"/>
      <c r="M131" s="3"/>
      <c r="N131" s="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44" t="s">
        <v>137</v>
      </c>
      <c r="C132" s="132" t="str">
        <f>B38</f>
        <v>MÓDULO 2 – ENCARGOS E BENEFÍCIOS ANUAIS, MENSAIS E DIÁRIOS</v>
      </c>
      <c r="D132" s="132"/>
      <c r="E132" s="132"/>
      <c r="F132" s="132"/>
      <c r="G132" s="132"/>
      <c r="H132" s="132"/>
      <c r="I132" s="132"/>
      <c r="J132" s="45">
        <f>J71</f>
        <v>7.3049812670454548</v>
      </c>
      <c r="K132" s="3"/>
      <c r="L132" s="49"/>
      <c r="M132" s="3"/>
      <c r="N132" s="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4.25" customHeight="1" x14ac:dyDescent="0.2">
      <c r="A133" s="32"/>
      <c r="B133" s="44" t="s">
        <v>140</v>
      </c>
      <c r="C133" s="132" t="str">
        <f>B74</f>
        <v>MÓDULO 3 – PROVISÃO PARA RESCISÃO</v>
      </c>
      <c r="D133" s="132"/>
      <c r="E133" s="132"/>
      <c r="F133" s="132"/>
      <c r="G133" s="132"/>
      <c r="H133" s="132"/>
      <c r="I133" s="132"/>
      <c r="J133" s="45">
        <f>J82</f>
        <v>0.67269331534090915</v>
      </c>
      <c r="K133" s="3"/>
      <c r="L133" s="49"/>
      <c r="M133" s="3"/>
      <c r="N133" s="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4.25" customHeight="1" x14ac:dyDescent="0.2">
      <c r="A134" s="32"/>
      <c r="B134" s="44" t="s">
        <v>143</v>
      </c>
      <c r="C134" s="132" t="str">
        <f>B85</f>
        <v>MÓDULO 4 – CUSTO DE REPOSIÇÃO DO PROFISSIONAL AUSENTE</v>
      </c>
      <c r="D134" s="132"/>
      <c r="E134" s="132"/>
      <c r="F134" s="132"/>
      <c r="G134" s="132"/>
      <c r="H134" s="132"/>
      <c r="I134" s="132"/>
      <c r="J134" s="45">
        <f>J105</f>
        <v>0.43583445231240159</v>
      </c>
      <c r="K134" s="3"/>
      <c r="L134" s="49"/>
      <c r="M134" s="3"/>
      <c r="N134" s="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4.25" customHeight="1" x14ac:dyDescent="0.2">
      <c r="A135" s="32"/>
      <c r="B135" s="44" t="s">
        <v>168</v>
      </c>
      <c r="C135" s="132" t="str">
        <f>B108</f>
        <v>MÓDULO 5 – INSUMOS DIVERSOS</v>
      </c>
      <c r="D135" s="132"/>
      <c r="E135" s="132"/>
      <c r="F135" s="132"/>
      <c r="G135" s="132"/>
      <c r="H135" s="132"/>
      <c r="I135" s="132"/>
      <c r="J135" s="45">
        <f>J114</f>
        <v>0</v>
      </c>
      <c r="K135" s="3"/>
      <c r="L135" s="49"/>
      <c r="M135" s="3"/>
      <c r="N135" s="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4.25" customHeight="1" x14ac:dyDescent="0.2">
      <c r="A136" s="32"/>
      <c r="B136" s="44"/>
      <c r="C136" s="128" t="s">
        <v>256</v>
      </c>
      <c r="D136" s="128"/>
      <c r="E136" s="128"/>
      <c r="F136" s="128"/>
      <c r="G136" s="128"/>
      <c r="H136" s="128"/>
      <c r="I136" s="128"/>
      <c r="J136" s="48">
        <f>(SUM(J131:J135))</f>
        <v>20.625793125607856</v>
      </c>
      <c r="K136" s="3"/>
      <c r="L136" s="49"/>
      <c r="M136" s="3"/>
      <c r="N136" s="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44" t="s">
        <v>184</v>
      </c>
      <c r="C137" s="132" t="str">
        <f>B117</f>
        <v>MÓDULO 6 – CUSTOS INDIRETOS, TRIBUTOS E LUCRO</v>
      </c>
      <c r="D137" s="132"/>
      <c r="E137" s="132"/>
      <c r="F137" s="132"/>
      <c r="G137" s="132"/>
      <c r="H137" s="132"/>
      <c r="I137" s="132"/>
      <c r="J137" s="45">
        <f>J126</f>
        <v>0.63791112759611923</v>
      </c>
      <c r="K137" s="3"/>
      <c r="L137" s="3"/>
      <c r="M137" s="3"/>
      <c r="N137" s="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4.25" customHeight="1" x14ac:dyDescent="0.2">
      <c r="A138" s="32"/>
      <c r="B138" s="128" t="s">
        <v>345</v>
      </c>
      <c r="C138" s="128"/>
      <c r="D138" s="128"/>
      <c r="E138" s="128"/>
      <c r="F138" s="128"/>
      <c r="G138" s="128"/>
      <c r="H138" s="128"/>
      <c r="I138" s="128"/>
      <c r="J138" s="48">
        <f>(SUM(J136:J137))</f>
        <v>21.263704253203976</v>
      </c>
      <c r="K138" s="3"/>
      <c r="L138" s="3"/>
      <c r="M138" s="3"/>
      <c r="N138" s="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4.25" customHeight="1" x14ac:dyDescent="0.2">
      <c r="A139" s="32"/>
      <c r="B139" s="44"/>
      <c r="C139" s="129" t="s">
        <v>279</v>
      </c>
      <c r="D139" s="129"/>
      <c r="E139" s="129"/>
      <c r="F139" s="129"/>
      <c r="G139" s="129"/>
      <c r="H139" s="129"/>
      <c r="I139" s="74">
        <v>120</v>
      </c>
      <c r="J139" s="48">
        <f>J138*I139</f>
        <v>2551.6445103844771</v>
      </c>
      <c r="K139" s="3"/>
      <c r="L139" s="3"/>
      <c r="M139" s="3"/>
      <c r="N139" s="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4.25" customHeight="1" x14ac:dyDescent="0.2">
      <c r="A140" s="32"/>
      <c r="B140" s="35"/>
      <c r="C140" s="35"/>
      <c r="D140" s="35"/>
      <c r="E140" s="35"/>
      <c r="F140" s="35"/>
      <c r="G140" s="35"/>
      <c r="H140" s="35"/>
      <c r="I140" s="35"/>
      <c r="J140" s="80" t="s">
        <v>259</v>
      </c>
      <c r="K140" s="49"/>
      <c r="L140" s="49"/>
      <c r="M140" s="49"/>
      <c r="N140" s="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5"/>
      <c r="C141" s="35"/>
      <c r="D141" s="35"/>
      <c r="E141" s="35"/>
      <c r="F141" s="35"/>
      <c r="G141" s="35"/>
      <c r="H141" s="35"/>
      <c r="I141" s="50"/>
      <c r="J141" s="51">
        <f>J138/J35</f>
        <v>1.7411734033466209</v>
      </c>
      <c r="K141" s="49"/>
      <c r="L141" s="3"/>
      <c r="M141" s="3"/>
      <c r="N141" s="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</sheetData>
  <sheetProtection password="C59B" sheet="1" objects="1" scenarios="1"/>
  <mergeCells count="128">
    <mergeCell ref="E1:F1"/>
    <mergeCell ref="H1:J1"/>
    <mergeCell ref="B2:J2"/>
    <mergeCell ref="C3:I3"/>
    <mergeCell ref="C4:I4"/>
    <mergeCell ref="C5:I5"/>
    <mergeCell ref="C6:I6"/>
    <mergeCell ref="B8:J8"/>
    <mergeCell ref="B9:C9"/>
    <mergeCell ref="D9:E9"/>
    <mergeCell ref="F9:J9"/>
    <mergeCell ref="B10:C10"/>
    <mergeCell ref="D10:E10"/>
    <mergeCell ref="F10:J10"/>
    <mergeCell ref="B12:J12"/>
    <mergeCell ref="C13:I13"/>
    <mergeCell ref="C14:I14"/>
    <mergeCell ref="C15:I15"/>
    <mergeCell ref="C16:I16"/>
    <mergeCell ref="C17:I17"/>
    <mergeCell ref="C18:I18"/>
    <mergeCell ref="B19:J19"/>
    <mergeCell ref="B21:J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C32:H32"/>
    <mergeCell ref="C33:H33"/>
    <mergeCell ref="C34:H34"/>
    <mergeCell ref="B35:I35"/>
    <mergeCell ref="B38:J38"/>
    <mergeCell ref="B39:H39"/>
    <mergeCell ref="B40:I40"/>
    <mergeCell ref="C41:H41"/>
    <mergeCell ref="C42:H42"/>
    <mergeCell ref="B43:H43"/>
    <mergeCell ref="B45:H45"/>
    <mergeCell ref="B46:I46"/>
    <mergeCell ref="C47:H47"/>
    <mergeCell ref="C48:H48"/>
    <mergeCell ref="C49:H49"/>
    <mergeCell ref="C50:H50"/>
    <mergeCell ref="C51:H51"/>
    <mergeCell ref="C52:H52"/>
    <mergeCell ref="C53:H53"/>
    <mergeCell ref="C54:H54"/>
    <mergeCell ref="B55:H55"/>
    <mergeCell ref="B57:H57"/>
    <mergeCell ref="C58:H58"/>
    <mergeCell ref="C59:H59"/>
    <mergeCell ref="C60:H60"/>
    <mergeCell ref="C61:H61"/>
    <mergeCell ref="C62:H62"/>
    <mergeCell ref="C63:H63"/>
    <mergeCell ref="B64:I64"/>
    <mergeCell ref="B66:J66"/>
    <mergeCell ref="B67:I67"/>
    <mergeCell ref="C68:I68"/>
    <mergeCell ref="C69:I69"/>
    <mergeCell ref="C70:I70"/>
    <mergeCell ref="B71:I71"/>
    <mergeCell ref="B72:J72"/>
    <mergeCell ref="B74:J74"/>
    <mergeCell ref="C75:H75"/>
    <mergeCell ref="B76:I76"/>
    <mergeCell ref="C77:H77"/>
    <mergeCell ref="C78:H78"/>
    <mergeCell ref="C79:H79"/>
    <mergeCell ref="C80:H80"/>
    <mergeCell ref="C81:H81"/>
    <mergeCell ref="B82:H82"/>
    <mergeCell ref="B83:J83"/>
    <mergeCell ref="B85:J85"/>
    <mergeCell ref="B86:H86"/>
    <mergeCell ref="B87:I87"/>
    <mergeCell ref="C88:H88"/>
    <mergeCell ref="C89:H89"/>
    <mergeCell ref="C90:H90"/>
    <mergeCell ref="C91:H91"/>
    <mergeCell ref="C92:H92"/>
    <mergeCell ref="C93:H93"/>
    <mergeCell ref="B94:H94"/>
    <mergeCell ref="B95:J95"/>
    <mergeCell ref="B96:H96"/>
    <mergeCell ref="B97:I97"/>
    <mergeCell ref="C98:H98"/>
    <mergeCell ref="B99:H99"/>
    <mergeCell ref="B101:J101"/>
    <mergeCell ref="B102:I102"/>
    <mergeCell ref="C103:I103"/>
    <mergeCell ref="C104:I104"/>
    <mergeCell ref="B105:I105"/>
    <mergeCell ref="B108:J108"/>
    <mergeCell ref="C109:H109"/>
    <mergeCell ref="C110:H110"/>
    <mergeCell ref="C111:H111"/>
    <mergeCell ref="C112:H112"/>
    <mergeCell ref="C113:H113"/>
    <mergeCell ref="B114:H114"/>
    <mergeCell ref="B115:J115"/>
    <mergeCell ref="B117:J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B126:H126"/>
    <mergeCell ref="B129:J129"/>
    <mergeCell ref="B130:I130"/>
    <mergeCell ref="C139:H139"/>
    <mergeCell ref="C131:I131"/>
    <mergeCell ref="C132:I132"/>
    <mergeCell ref="C133:I133"/>
    <mergeCell ref="C134:I134"/>
    <mergeCell ref="C135:I135"/>
    <mergeCell ref="C136:I136"/>
    <mergeCell ref="C137:I137"/>
    <mergeCell ref="B138:I138"/>
  </mergeCells>
  <printOptions horizontalCentered="1"/>
  <pageMargins left="0.70866141732283472" right="0.70866141732283472" top="0.74803149606299213" bottom="0.74803149606299213" header="0" footer="0"/>
  <pageSetup paperSize="9" scale="75" firstPageNumber="0" orientation="landscape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75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36</vt:i4>
      </vt:variant>
    </vt:vector>
  </HeadingPairs>
  <TitlesOfParts>
    <vt:vector size="72" baseType="lpstr">
      <vt:lpstr>Proposta</vt:lpstr>
      <vt:lpstr>Uniforme-EPI</vt:lpstr>
      <vt:lpstr>Pessoal da Adm</vt:lpstr>
      <vt:lpstr>Tratorista</vt:lpstr>
      <vt:lpstr>Tratorista-HE</vt:lpstr>
      <vt:lpstr>Tratorista-HE em DSR e feriados</vt:lpstr>
      <vt:lpstr>Capineiro</vt:lpstr>
      <vt:lpstr>Capineiro-HE</vt:lpstr>
      <vt:lpstr>Capineiro-HE em DSR e feriados</vt:lpstr>
      <vt:lpstr>Caldeireiro</vt:lpstr>
      <vt:lpstr>Zelador 12x36 Noturno</vt:lpstr>
      <vt:lpstr>Zelador 44h</vt:lpstr>
      <vt:lpstr>Magarefe</vt:lpstr>
      <vt:lpstr>Motorista</vt:lpstr>
      <vt:lpstr>Motorista-AN</vt:lpstr>
      <vt:lpstr>Motorista-HE</vt:lpstr>
      <vt:lpstr>Motorista-AN sobre HE</vt:lpstr>
      <vt:lpstr>Motorista-HE em DSR e feriados</vt:lpstr>
      <vt:lpstr>Motorista-AN sobre HE em DSR</vt:lpstr>
      <vt:lpstr>Atend Enfermagem Diurno</vt:lpstr>
      <vt:lpstr>Atend Enfermagem Noturno</vt:lpstr>
      <vt:lpstr>Aux Conserv Alimentos INSALUBRE</vt:lpstr>
      <vt:lpstr>Aux Conserv Alimentos</vt:lpstr>
      <vt:lpstr>Queijeiro</vt:lpstr>
      <vt:lpstr>Lavador de roupa</vt:lpstr>
      <vt:lpstr>Operador de copiadora Diurno</vt:lpstr>
      <vt:lpstr>Operador de copiadora Noturno</vt:lpstr>
      <vt:lpstr>Laboratorista</vt:lpstr>
      <vt:lpstr>Aux. Laboratório</vt:lpstr>
      <vt:lpstr>Téc Redes</vt:lpstr>
      <vt:lpstr>Vigia 12x36 Diurno</vt:lpstr>
      <vt:lpstr>Vigia 12x36 Noturno</vt:lpstr>
      <vt:lpstr>Torrador café</vt:lpstr>
      <vt:lpstr>Supervisor</vt:lpstr>
      <vt:lpstr>Pessoal da Adm TCO</vt:lpstr>
      <vt:lpstr>Diárias</vt:lpstr>
      <vt:lpstr>'Atend Enfermagem Diurno'!Area_de_impressao</vt:lpstr>
      <vt:lpstr>'Atend Enfermagem Noturno'!Area_de_impressao</vt:lpstr>
      <vt:lpstr>'Aux Conserv Alimentos'!Area_de_impressao</vt:lpstr>
      <vt:lpstr>'Aux Conserv Alimentos INSALUBRE'!Area_de_impressao</vt:lpstr>
      <vt:lpstr>'Aux. Laboratório'!Area_de_impressao</vt:lpstr>
      <vt:lpstr>Caldeireiro!Area_de_impressao</vt:lpstr>
      <vt:lpstr>Capineiro!Area_de_impressao</vt:lpstr>
      <vt:lpstr>'Capineiro-HE'!Area_de_impressao</vt:lpstr>
      <vt:lpstr>'Capineiro-HE em DSR e feriados'!Area_de_impressao</vt:lpstr>
      <vt:lpstr>Diárias!Area_de_impressao</vt:lpstr>
      <vt:lpstr>Laboratorista!Area_de_impressao</vt:lpstr>
      <vt:lpstr>'Lavador de roupa'!Area_de_impressao</vt:lpstr>
      <vt:lpstr>Magarefe!Area_de_impressao</vt:lpstr>
      <vt:lpstr>Motorista!Area_de_impressao</vt:lpstr>
      <vt:lpstr>'Motorista-AN'!Area_de_impressao</vt:lpstr>
      <vt:lpstr>'Motorista-AN sobre HE'!Area_de_impressao</vt:lpstr>
      <vt:lpstr>'Motorista-AN sobre HE em DSR'!Area_de_impressao</vt:lpstr>
      <vt:lpstr>'Motorista-HE'!Area_de_impressao</vt:lpstr>
      <vt:lpstr>'Motorista-HE em DSR e feriados'!Area_de_impressao</vt:lpstr>
      <vt:lpstr>'Operador de copiadora Diurno'!Area_de_impressao</vt:lpstr>
      <vt:lpstr>'Operador de copiadora Noturno'!Area_de_impressao</vt:lpstr>
      <vt:lpstr>'Pessoal da Adm'!Area_de_impressao</vt:lpstr>
      <vt:lpstr>'Pessoal da Adm TCO'!Area_de_impressao</vt:lpstr>
      <vt:lpstr>Proposta!Area_de_impressao</vt:lpstr>
      <vt:lpstr>Queijeiro!Area_de_impressao</vt:lpstr>
      <vt:lpstr>Supervisor!Area_de_impressao</vt:lpstr>
      <vt:lpstr>'Téc Redes'!Area_de_impressao</vt:lpstr>
      <vt:lpstr>'Torrador café'!Area_de_impressao</vt:lpstr>
      <vt:lpstr>Tratorista!Area_de_impressao</vt:lpstr>
      <vt:lpstr>'Tratorista-HE'!Area_de_impressao</vt:lpstr>
      <vt:lpstr>'Tratorista-HE em DSR e feriados'!Area_de_impressao</vt:lpstr>
      <vt:lpstr>'Uniforme-EPI'!Area_de_impressao</vt:lpstr>
      <vt:lpstr>'Vigia 12x36 Diurno'!Area_de_impressao</vt:lpstr>
      <vt:lpstr>'Vigia 12x36 Noturno'!Area_de_impressao</vt:lpstr>
      <vt:lpstr>'Zelador 12x36 Noturno'!Area_de_impressao</vt:lpstr>
      <vt:lpstr>'Zelador 44h'!Area_de_impressao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Crecília Domingues</cp:lastModifiedBy>
  <cp:revision>10</cp:revision>
  <cp:lastPrinted>2021-04-08T17:18:51Z</cp:lastPrinted>
  <dcterms:created xsi:type="dcterms:W3CDTF">1601-01-01T00:00:00Z</dcterms:created>
  <dcterms:modified xsi:type="dcterms:W3CDTF">2021-05-07T11:18:33Z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